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JIRKA\VZ 2025\20_25_Stavební_úpravy_tříd_ZŠ _Karla_ Jeřábka_Roudnice_nad_Labem(VEU-2025) J\2_Vyhlášení\"/>
    </mc:Choice>
  </mc:AlternateContent>
  <xr:revisionPtr revIDLastSave="0" documentId="13_ncr:1_{CB23C5F5-C4CA-404C-B00A-6657DF0CE753}" xr6:coauthVersionLast="47" xr6:coauthVersionMax="47" xr10:uidLastSave="{00000000-0000-0000-0000-000000000000}"/>
  <workbookProtection workbookAlgorithmName="SHA-512" workbookHashValue="MT0s3KZSQQ7CG3shIB4z5ws84eNhVdXWacys4H0qSWTEZwdO14On0nmfB7T8Tv/2VjOe2XASeNAnQHgRxl/Fjg==" workbookSaltValue="TttlC6EFk2DZ4trm9C1zgQ==" workbookSpinCount="100000" lockStructure="1"/>
  <bookViews>
    <workbookView xWindow="28680" yWindow="-120" windowWidth="29040" windowHeight="15840" firstSheet="2" activeTab="5" xr2:uid="{BA13F9A6-C09A-4398-A79A-D289CDD96E1B}"/>
  </bookViews>
  <sheets>
    <sheet name="Rekapitulace stavby" sheetId="43" r:id="rId1"/>
    <sheet name="101 - Laboratoř chemie" sheetId="40" r:id="rId2"/>
    <sheet name="101 Lab. chem. Vzduchotechnika " sheetId="44" r:id="rId3"/>
    <sheet name="Počítačová učebna 20+1_malba" sheetId="36" r:id="rId4"/>
    <sheet name="Počítačová učebna 18+1_malba" sheetId="38" r:id="rId5"/>
    <sheet name="Uč. přír. věd_malba,podlaha" sheetId="35" r:id="rId6"/>
  </sheets>
  <externalReferences>
    <externalReference r:id="rId7"/>
  </externalReferences>
  <definedNames>
    <definedName name="_xlnm._FilterDatabase" localSheetId="1" hidden="1">'101 - Laboratoř chemie'!$C$136:$K$315</definedName>
    <definedName name="_xlnm._FilterDatabase" localSheetId="4" hidden="1">'Počítačová učebna 18+1_malba'!$C$82:$K$98</definedName>
    <definedName name="_xlnm._FilterDatabase" localSheetId="3" hidden="1">'Počítačová učebna 20+1_malba'!$C$82:$J$98</definedName>
    <definedName name="_xlnm._FilterDatabase" localSheetId="5" hidden="1">'Uč. přír. věd_malba,podlaha'!$C$83:$K$116</definedName>
    <definedName name="_xlnm.Print_Titles" localSheetId="1">'101 - Laboratoř chemie'!$136:$136</definedName>
    <definedName name="_xlnm.Print_Titles" localSheetId="4">'Počítačová učebna 18+1_malba'!$82:$82</definedName>
    <definedName name="_xlnm.Print_Titles" localSheetId="3">'Počítačová učebna 20+1_malba'!$82:$82</definedName>
    <definedName name="_xlnm.Print_Titles" localSheetId="5">'Uč. přír. věd_malba,podlaha'!$83:$83</definedName>
    <definedName name="_xlnm.Print_Area" localSheetId="1">'101 - Laboratoř chemie'!$C$4:$J$75,'101 - Laboratoř chemie'!$C$81:$J$118,'101 - Laboratoř chemie'!$C$124:$J$315</definedName>
    <definedName name="_xlnm.Print_Area" localSheetId="4">'Počítačová učebna 18+1_malba'!$C$4:$J$39,'Počítačová učebna 18+1_malba'!$C$45:$J$64,'Počítačová učebna 18+1_malba'!$C$70:$K$98</definedName>
    <definedName name="_xlnm.Print_Area" localSheetId="3">'Počítačová učebna 20+1_malba'!$C$4:$J$39,'Počítačová učebna 20+1_malba'!$C$45:$J$64,'Počítačová učebna 20+1_malba'!$C$70:$J$98</definedName>
    <definedName name="_xlnm.Print_Area" localSheetId="5">'Uč. přír. věd_malba,podlaha'!$C$4:$J$39,'Uč. přír. věd_malba,podlaha'!$C$45:$J$65,'Uč. přír. věd_malba,podlaha'!$C$71:$K$116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40" l="1"/>
  <c r="J17" i="40"/>
  <c r="E18" i="40"/>
  <c r="F15" i="44"/>
  <c r="F14" i="44"/>
  <c r="J121" i="35"/>
  <c r="J119" i="35"/>
  <c r="J120" i="35"/>
  <c r="J122" i="35"/>
  <c r="J256" i="40"/>
  <c r="F5" i="44"/>
  <c r="F6" i="44"/>
  <c r="F7" i="44"/>
  <c r="F8" i="44"/>
  <c r="F9" i="44"/>
  <c r="F10" i="44"/>
  <c r="F11" i="44"/>
  <c r="F12" i="44"/>
  <c r="F13" i="44"/>
  <c r="F16" i="44"/>
  <c r="F4" i="44"/>
  <c r="H91" i="38"/>
  <c r="F18" i="44" l="1"/>
  <c r="BK308" i="40"/>
  <c r="BI308" i="40"/>
  <c r="BH308" i="40"/>
  <c r="BG308" i="40"/>
  <c r="BF308" i="40"/>
  <c r="T308" i="40"/>
  <c r="R308" i="40"/>
  <c r="P308" i="40"/>
  <c r="J309" i="40"/>
  <c r="BE308" i="40" s="1"/>
  <c r="BK301" i="40"/>
  <c r="BI301" i="40"/>
  <c r="BH301" i="40"/>
  <c r="BG301" i="40"/>
  <c r="BF301" i="40"/>
  <c r="T301" i="40"/>
  <c r="R301" i="40"/>
  <c r="P301" i="40"/>
  <c r="J302" i="40"/>
  <c r="BE301" i="40" s="1"/>
  <c r="BK299" i="40"/>
  <c r="BI299" i="40"/>
  <c r="BH299" i="40"/>
  <c r="BG299" i="40"/>
  <c r="BF299" i="40"/>
  <c r="T299" i="40"/>
  <c r="R299" i="40"/>
  <c r="P299" i="40"/>
  <c r="J300" i="40"/>
  <c r="BE299" i="40" s="1"/>
  <c r="BK297" i="40"/>
  <c r="BI297" i="40"/>
  <c r="BH297" i="40"/>
  <c r="BG297" i="40"/>
  <c r="BF297" i="40"/>
  <c r="T297" i="40"/>
  <c r="R297" i="40"/>
  <c r="P297" i="40"/>
  <c r="J298" i="40"/>
  <c r="BE297" i="40" s="1"/>
  <c r="BK295" i="40"/>
  <c r="BI295" i="40"/>
  <c r="BH295" i="40"/>
  <c r="BG295" i="40"/>
  <c r="BF295" i="40"/>
  <c r="T295" i="40"/>
  <c r="R295" i="40"/>
  <c r="P295" i="40"/>
  <c r="J296" i="40"/>
  <c r="BE295" i="40" s="1"/>
  <c r="BK293" i="40"/>
  <c r="BI293" i="40"/>
  <c r="BH293" i="40"/>
  <c r="BG293" i="40"/>
  <c r="BF293" i="40"/>
  <c r="T293" i="40"/>
  <c r="R293" i="40"/>
  <c r="P293" i="40"/>
  <c r="J294" i="40"/>
  <c r="BE293" i="40" s="1"/>
  <c r="BK291" i="40"/>
  <c r="BI291" i="40"/>
  <c r="BH291" i="40"/>
  <c r="BG291" i="40"/>
  <c r="BF291" i="40"/>
  <c r="T291" i="40"/>
  <c r="R291" i="40"/>
  <c r="P291" i="40"/>
  <c r="J292" i="40"/>
  <c r="BE291" i="40" s="1"/>
  <c r="BK289" i="40"/>
  <c r="BI289" i="40"/>
  <c r="BH289" i="40"/>
  <c r="BG289" i="40"/>
  <c r="BF289" i="40"/>
  <c r="T289" i="40"/>
  <c r="R289" i="40"/>
  <c r="P289" i="40"/>
  <c r="J290" i="40"/>
  <c r="BE289" i="40" s="1"/>
  <c r="BK287" i="40"/>
  <c r="BI287" i="40"/>
  <c r="BH287" i="40"/>
  <c r="BG287" i="40"/>
  <c r="BF287" i="40"/>
  <c r="T287" i="40"/>
  <c r="R287" i="40"/>
  <c r="P287" i="40"/>
  <c r="J288" i="40"/>
  <c r="BE287" i="40" s="1"/>
  <c r="BK285" i="40"/>
  <c r="BI285" i="40"/>
  <c r="BH285" i="40"/>
  <c r="BG285" i="40"/>
  <c r="BF285" i="40"/>
  <c r="T285" i="40"/>
  <c r="R285" i="40"/>
  <c r="P285" i="40"/>
  <c r="J286" i="40"/>
  <c r="BE285" i="40" s="1"/>
  <c r="BK283" i="40"/>
  <c r="BI283" i="40"/>
  <c r="BH283" i="40"/>
  <c r="BG283" i="40"/>
  <c r="BF283" i="40"/>
  <c r="T283" i="40"/>
  <c r="R283" i="40"/>
  <c r="P283" i="40"/>
  <c r="J284" i="40"/>
  <c r="BE283" i="40" s="1"/>
  <c r="BK281" i="40"/>
  <c r="BI281" i="40"/>
  <c r="BH281" i="40"/>
  <c r="BG281" i="40"/>
  <c r="BF281" i="40"/>
  <c r="T281" i="40"/>
  <c r="R281" i="40"/>
  <c r="P281" i="40"/>
  <c r="J282" i="40"/>
  <c r="BE281" i="40" s="1"/>
  <c r="BK278" i="40"/>
  <c r="BI278" i="40"/>
  <c r="BH278" i="40"/>
  <c r="BG278" i="40"/>
  <c r="BF278" i="40"/>
  <c r="T278" i="40"/>
  <c r="R278" i="40"/>
  <c r="P278" i="40"/>
  <c r="J279" i="40"/>
  <c r="BE278" i="40" s="1"/>
  <c r="BK276" i="40"/>
  <c r="BI276" i="40"/>
  <c r="BH276" i="40"/>
  <c r="BG276" i="40"/>
  <c r="BF276" i="40"/>
  <c r="T276" i="40"/>
  <c r="R276" i="40"/>
  <c r="P276" i="40"/>
  <c r="J277" i="40"/>
  <c r="BE276" i="40" s="1"/>
  <c r="BK274" i="40"/>
  <c r="BI274" i="40"/>
  <c r="BH274" i="40"/>
  <c r="BG274" i="40"/>
  <c r="BF274" i="40"/>
  <c r="T274" i="40"/>
  <c r="R274" i="40"/>
  <c r="P274" i="40"/>
  <c r="J275" i="40"/>
  <c r="BE274" i="40" s="1"/>
  <c r="BK272" i="40"/>
  <c r="BI272" i="40"/>
  <c r="BH272" i="40"/>
  <c r="BG272" i="40"/>
  <c r="BF272" i="40"/>
  <c r="T272" i="40"/>
  <c r="R272" i="40"/>
  <c r="P272" i="40"/>
  <c r="J273" i="40"/>
  <c r="BE272" i="40" s="1"/>
  <c r="BK271" i="40"/>
  <c r="BI271" i="40"/>
  <c r="BH271" i="40"/>
  <c r="BG271" i="40"/>
  <c r="BF271" i="40"/>
  <c r="T271" i="40"/>
  <c r="R271" i="40"/>
  <c r="P271" i="40"/>
  <c r="J272" i="40"/>
  <c r="BE271" i="40" s="1"/>
  <c r="BK270" i="40"/>
  <c r="BI270" i="40"/>
  <c r="BH270" i="40"/>
  <c r="BG270" i="40"/>
  <c r="BF270" i="40"/>
  <c r="T270" i="40"/>
  <c r="R270" i="40"/>
  <c r="P270" i="40"/>
  <c r="J271" i="40"/>
  <c r="BE270" i="40" s="1"/>
  <c r="BK269" i="40"/>
  <c r="BI269" i="40"/>
  <c r="BH269" i="40"/>
  <c r="BG269" i="40"/>
  <c r="BF269" i="40"/>
  <c r="T269" i="40"/>
  <c r="R269" i="40"/>
  <c r="P269" i="40"/>
  <c r="J270" i="40"/>
  <c r="BE269" i="40" s="1"/>
  <c r="BK268" i="40"/>
  <c r="BI268" i="40"/>
  <c r="BH268" i="40"/>
  <c r="BG268" i="40"/>
  <c r="BF268" i="40"/>
  <c r="T268" i="40"/>
  <c r="R268" i="40"/>
  <c r="P268" i="40"/>
  <c r="J269" i="40"/>
  <c r="BE268" i="40" s="1"/>
  <c r="BK267" i="40"/>
  <c r="BI267" i="40"/>
  <c r="BH267" i="40"/>
  <c r="BG267" i="40"/>
  <c r="BF267" i="40"/>
  <c r="T267" i="40"/>
  <c r="R267" i="40"/>
  <c r="P267" i="40"/>
  <c r="J268" i="40"/>
  <c r="BE267" i="40" s="1"/>
  <c r="BK266" i="40"/>
  <c r="BI266" i="40"/>
  <c r="BH266" i="40"/>
  <c r="BG266" i="40"/>
  <c r="BF266" i="40"/>
  <c r="T266" i="40"/>
  <c r="R266" i="40"/>
  <c r="P266" i="40"/>
  <c r="J267" i="40"/>
  <c r="BE266" i="40" s="1"/>
  <c r="BK264" i="40"/>
  <c r="BI264" i="40"/>
  <c r="BH264" i="40"/>
  <c r="BG264" i="40"/>
  <c r="BF264" i="40"/>
  <c r="T264" i="40"/>
  <c r="R264" i="40"/>
  <c r="P264" i="40"/>
  <c r="J265" i="40"/>
  <c r="BE264" i="40" s="1"/>
  <c r="BK262" i="40"/>
  <c r="BI262" i="40"/>
  <c r="BH262" i="40"/>
  <c r="BG262" i="40"/>
  <c r="BF262" i="40"/>
  <c r="T262" i="40"/>
  <c r="R262" i="40"/>
  <c r="P262" i="40"/>
  <c r="J263" i="40"/>
  <c r="BE262" i="40" s="1"/>
  <c r="BK261" i="40"/>
  <c r="BI261" i="40"/>
  <c r="BH261" i="40"/>
  <c r="BG261" i="40"/>
  <c r="BF261" i="40"/>
  <c r="T261" i="40"/>
  <c r="R261" i="40"/>
  <c r="P261" i="40"/>
  <c r="J262" i="40"/>
  <c r="BE261" i="40" s="1"/>
  <c r="BK259" i="40"/>
  <c r="BI259" i="40"/>
  <c r="BH259" i="40"/>
  <c r="BG259" i="40"/>
  <c r="BF259" i="40"/>
  <c r="T259" i="40"/>
  <c r="R259" i="40"/>
  <c r="P259" i="40"/>
  <c r="J260" i="40"/>
  <c r="BE259" i="40" s="1"/>
  <c r="BK257" i="40"/>
  <c r="BI257" i="40"/>
  <c r="BH257" i="40"/>
  <c r="BG257" i="40"/>
  <c r="BF257" i="40"/>
  <c r="T257" i="40"/>
  <c r="R257" i="40"/>
  <c r="P257" i="40"/>
  <c r="J258" i="40"/>
  <c r="BE257" i="40" s="1"/>
  <c r="BK255" i="40"/>
  <c r="BI255" i="40"/>
  <c r="BH255" i="40"/>
  <c r="BG255" i="40"/>
  <c r="BF255" i="40"/>
  <c r="T255" i="40"/>
  <c r="R255" i="40"/>
  <c r="P255" i="40"/>
  <c r="J255" i="40"/>
  <c r="BE255" i="40" s="1"/>
  <c r="BK254" i="40"/>
  <c r="BI254" i="40"/>
  <c r="BH254" i="40"/>
  <c r="BG254" i="40"/>
  <c r="BF254" i="40"/>
  <c r="T254" i="40"/>
  <c r="R254" i="40"/>
  <c r="R253" i="40" s="1"/>
  <c r="P254" i="40"/>
  <c r="J254" i="40"/>
  <c r="BK252" i="40"/>
  <c r="BI252" i="40"/>
  <c r="BH252" i="40"/>
  <c r="BG252" i="40"/>
  <c r="BF252" i="40"/>
  <c r="T252" i="40"/>
  <c r="R252" i="40"/>
  <c r="P252" i="40"/>
  <c r="J252" i="40"/>
  <c r="BE252" i="40" s="1"/>
  <c r="BK251" i="40"/>
  <c r="BI251" i="40"/>
  <c r="BH251" i="40"/>
  <c r="BG251" i="40"/>
  <c r="BF251" i="40"/>
  <c r="T251" i="40"/>
  <c r="R251" i="40"/>
  <c r="P251" i="40"/>
  <c r="J251" i="40"/>
  <c r="BE251" i="40" s="1"/>
  <c r="BK250" i="40"/>
  <c r="BI250" i="40"/>
  <c r="BH250" i="40"/>
  <c r="BG250" i="40"/>
  <c r="BF250" i="40"/>
  <c r="T250" i="40"/>
  <c r="R250" i="40"/>
  <c r="P250" i="40"/>
  <c r="J250" i="40"/>
  <c r="BE250" i="40" s="1"/>
  <c r="BK249" i="40"/>
  <c r="BI249" i="40"/>
  <c r="BH249" i="40"/>
  <c r="BG249" i="40"/>
  <c r="BF249" i="40"/>
  <c r="T249" i="40"/>
  <c r="R249" i="40"/>
  <c r="P249" i="40"/>
  <c r="J249" i="40"/>
  <c r="BE249" i="40" s="1"/>
  <c r="BK247" i="40"/>
  <c r="BI247" i="40"/>
  <c r="BH247" i="40"/>
  <c r="BG247" i="40"/>
  <c r="BF247" i="40"/>
  <c r="T247" i="40"/>
  <c r="R247" i="40"/>
  <c r="P247" i="40"/>
  <c r="J247" i="40"/>
  <c r="BE247" i="40" s="1"/>
  <c r="BK244" i="40"/>
  <c r="BI244" i="40"/>
  <c r="BH244" i="40"/>
  <c r="BG244" i="40"/>
  <c r="BF244" i="40"/>
  <c r="T244" i="40"/>
  <c r="R244" i="40"/>
  <c r="P244" i="40"/>
  <c r="J244" i="40"/>
  <c r="BE244" i="40" s="1"/>
  <c r="BK242" i="40"/>
  <c r="BI242" i="40"/>
  <c r="BH242" i="40"/>
  <c r="BG242" i="40"/>
  <c r="BF242" i="40"/>
  <c r="T242" i="40"/>
  <c r="R242" i="40"/>
  <c r="P242" i="40"/>
  <c r="J242" i="40"/>
  <c r="BE242" i="40" s="1"/>
  <c r="BK240" i="40"/>
  <c r="BI240" i="40"/>
  <c r="BH240" i="40"/>
  <c r="BG240" i="40"/>
  <c r="BF240" i="40"/>
  <c r="T240" i="40"/>
  <c r="R240" i="40"/>
  <c r="P240" i="40"/>
  <c r="J240" i="40"/>
  <c r="BE240" i="40" s="1"/>
  <c r="BK236" i="40"/>
  <c r="BI236" i="40"/>
  <c r="BH236" i="40"/>
  <c r="BG236" i="40"/>
  <c r="BF236" i="40"/>
  <c r="T236" i="40"/>
  <c r="R236" i="40"/>
  <c r="P236" i="40"/>
  <c r="J236" i="40"/>
  <c r="BE236" i="40" s="1"/>
  <c r="BK234" i="40"/>
  <c r="BI234" i="40"/>
  <c r="BH234" i="40"/>
  <c r="BG234" i="40"/>
  <c r="BF234" i="40"/>
  <c r="T234" i="40"/>
  <c r="R234" i="40"/>
  <c r="P234" i="40"/>
  <c r="J234" i="40"/>
  <c r="BE234" i="40" s="1"/>
  <c r="BK232" i="40"/>
  <c r="BI232" i="40"/>
  <c r="BH232" i="40"/>
  <c r="BG232" i="40"/>
  <c r="BF232" i="40"/>
  <c r="T232" i="40"/>
  <c r="R232" i="40"/>
  <c r="P232" i="40"/>
  <c r="J232" i="40"/>
  <c r="BE232" i="40" s="1"/>
  <c r="BK229" i="40"/>
  <c r="BI229" i="40"/>
  <c r="BH229" i="40"/>
  <c r="BG229" i="40"/>
  <c r="BF229" i="40"/>
  <c r="T229" i="40"/>
  <c r="R229" i="40"/>
  <c r="P229" i="40"/>
  <c r="J229" i="40"/>
  <c r="BE229" i="40" s="1"/>
  <c r="BK227" i="40"/>
  <c r="BI227" i="40"/>
  <c r="BH227" i="40"/>
  <c r="BG227" i="40"/>
  <c r="BF227" i="40"/>
  <c r="T227" i="40"/>
  <c r="R227" i="40"/>
  <c r="P227" i="40"/>
  <c r="J227" i="40"/>
  <c r="BE227" i="40" s="1"/>
  <c r="BK225" i="40"/>
  <c r="BI225" i="40"/>
  <c r="BH225" i="40"/>
  <c r="BG225" i="40"/>
  <c r="BF225" i="40"/>
  <c r="T225" i="40"/>
  <c r="R225" i="40"/>
  <c r="P225" i="40"/>
  <c r="J225" i="40"/>
  <c r="BE225" i="40" s="1"/>
  <c r="BK222" i="40"/>
  <c r="BK221" i="40" s="1"/>
  <c r="J221" i="40" s="1"/>
  <c r="J105" i="40" s="1"/>
  <c r="BI222" i="40"/>
  <c r="BH222" i="40"/>
  <c r="BG222" i="40"/>
  <c r="BF222" i="40"/>
  <c r="T222" i="40"/>
  <c r="T221" i="40" s="1"/>
  <c r="R222" i="40"/>
  <c r="R221" i="40" s="1"/>
  <c r="P222" i="40"/>
  <c r="P221" i="40" s="1"/>
  <c r="J222" i="40"/>
  <c r="BE222" i="40" s="1"/>
  <c r="BK220" i="40"/>
  <c r="BI220" i="40"/>
  <c r="BH220" i="40"/>
  <c r="BG220" i="40"/>
  <c r="BF220" i="40"/>
  <c r="T220" i="40"/>
  <c r="R220" i="40"/>
  <c r="P220" i="40"/>
  <c r="J220" i="40"/>
  <c r="BE220" i="40" s="1"/>
  <c r="BK218" i="40"/>
  <c r="BI218" i="40"/>
  <c r="BH218" i="40"/>
  <c r="BG218" i="40"/>
  <c r="BF218" i="40"/>
  <c r="T218" i="40"/>
  <c r="R218" i="40"/>
  <c r="P218" i="40"/>
  <c r="J218" i="40"/>
  <c r="BE218" i="40" s="1"/>
  <c r="BK217" i="40"/>
  <c r="BI217" i="40"/>
  <c r="BH217" i="40"/>
  <c r="BG217" i="40"/>
  <c r="BF217" i="40"/>
  <c r="T217" i="40"/>
  <c r="R217" i="40"/>
  <c r="P217" i="40"/>
  <c r="J217" i="40"/>
  <c r="BE217" i="40" s="1"/>
  <c r="BK215" i="40"/>
  <c r="BI215" i="40"/>
  <c r="BH215" i="40"/>
  <c r="BG215" i="40"/>
  <c r="BF215" i="40"/>
  <c r="T215" i="40"/>
  <c r="R215" i="40"/>
  <c r="P215" i="40"/>
  <c r="J215" i="40"/>
  <c r="BE215" i="40" s="1"/>
  <c r="BK214" i="40"/>
  <c r="BI214" i="40"/>
  <c r="BH214" i="40"/>
  <c r="BG214" i="40"/>
  <c r="BF214" i="40"/>
  <c r="T214" i="40"/>
  <c r="R214" i="40"/>
  <c r="P214" i="40"/>
  <c r="J214" i="40"/>
  <c r="BE214" i="40" s="1"/>
  <c r="BK212" i="40"/>
  <c r="BK211" i="40" s="1"/>
  <c r="J211" i="40" s="1"/>
  <c r="J103" i="40" s="1"/>
  <c r="BI212" i="40"/>
  <c r="BH212" i="40"/>
  <c r="BG212" i="40"/>
  <c r="BF212" i="40"/>
  <c r="T212" i="40"/>
  <c r="T211" i="40" s="1"/>
  <c r="R212" i="40"/>
  <c r="R211" i="40" s="1"/>
  <c r="P212" i="40"/>
  <c r="P211" i="40" s="1"/>
  <c r="J212" i="40"/>
  <c r="BE212" i="40" s="1"/>
  <c r="BK210" i="40"/>
  <c r="BI210" i="40"/>
  <c r="BH210" i="40"/>
  <c r="BG210" i="40"/>
  <c r="BF210" i="40"/>
  <c r="T210" i="40"/>
  <c r="R210" i="40"/>
  <c r="P210" i="40"/>
  <c r="J210" i="40"/>
  <c r="BE210" i="40" s="1"/>
  <c r="BK208" i="40"/>
  <c r="BI208" i="40"/>
  <c r="BH208" i="40"/>
  <c r="BG208" i="40"/>
  <c r="BF208" i="40"/>
  <c r="T208" i="40"/>
  <c r="R208" i="40"/>
  <c r="P208" i="40"/>
  <c r="J208" i="40"/>
  <c r="BE208" i="40" s="1"/>
  <c r="BK207" i="40"/>
  <c r="BI207" i="40"/>
  <c r="BH207" i="40"/>
  <c r="BG207" i="40"/>
  <c r="BF207" i="40"/>
  <c r="T207" i="40"/>
  <c r="R207" i="40"/>
  <c r="P207" i="40"/>
  <c r="J207" i="40"/>
  <c r="BE207" i="40" s="1"/>
  <c r="BK204" i="40"/>
  <c r="BI204" i="40"/>
  <c r="BH204" i="40"/>
  <c r="BG204" i="40"/>
  <c r="BF204" i="40"/>
  <c r="T204" i="40"/>
  <c r="R204" i="40"/>
  <c r="P204" i="40"/>
  <c r="J204" i="40"/>
  <c r="BE204" i="40" s="1"/>
  <c r="BK203" i="40"/>
  <c r="BI203" i="40"/>
  <c r="BH203" i="40"/>
  <c r="BG203" i="40"/>
  <c r="BF203" i="40"/>
  <c r="T203" i="40"/>
  <c r="R203" i="40"/>
  <c r="P203" i="40"/>
  <c r="J203" i="40"/>
  <c r="BE203" i="40" s="1"/>
  <c r="BK201" i="40"/>
  <c r="BI201" i="40"/>
  <c r="BH201" i="40"/>
  <c r="BG201" i="40"/>
  <c r="BF201" i="40"/>
  <c r="T201" i="40"/>
  <c r="R201" i="40"/>
  <c r="P201" i="40"/>
  <c r="J201" i="40"/>
  <c r="BE201" i="40" s="1"/>
  <c r="BK196" i="40"/>
  <c r="BI196" i="40"/>
  <c r="BH196" i="40"/>
  <c r="BG196" i="40"/>
  <c r="BF196" i="40"/>
  <c r="T196" i="40"/>
  <c r="R196" i="40"/>
  <c r="P196" i="40"/>
  <c r="J196" i="40"/>
  <c r="BE196" i="40" s="1"/>
  <c r="BK190" i="40"/>
  <c r="BI190" i="40"/>
  <c r="BH190" i="40"/>
  <c r="BG190" i="40"/>
  <c r="BF190" i="40"/>
  <c r="T190" i="40"/>
  <c r="R190" i="40"/>
  <c r="P190" i="40"/>
  <c r="J190" i="40"/>
  <c r="BE190" i="40" s="1"/>
  <c r="BK188" i="40"/>
  <c r="BI188" i="40"/>
  <c r="BH188" i="40"/>
  <c r="BG188" i="40"/>
  <c r="BF188" i="40"/>
  <c r="T188" i="40"/>
  <c r="R188" i="40"/>
  <c r="P188" i="40"/>
  <c r="J188" i="40"/>
  <c r="BE188" i="40" s="1"/>
  <c r="BK185" i="40"/>
  <c r="BI185" i="40"/>
  <c r="BH185" i="40"/>
  <c r="BG185" i="40"/>
  <c r="BF185" i="40"/>
  <c r="T185" i="40"/>
  <c r="R185" i="40"/>
  <c r="P185" i="40"/>
  <c r="J185" i="40"/>
  <c r="BE185" i="40" s="1"/>
  <c r="BK183" i="40"/>
  <c r="BI183" i="40"/>
  <c r="BH183" i="40"/>
  <c r="BG183" i="40"/>
  <c r="BF183" i="40"/>
  <c r="T183" i="40"/>
  <c r="R183" i="40"/>
  <c r="P183" i="40"/>
  <c r="J183" i="40"/>
  <c r="BE183" i="40" s="1"/>
  <c r="BK181" i="40"/>
  <c r="BI181" i="40"/>
  <c r="BH181" i="40"/>
  <c r="BG181" i="40"/>
  <c r="BF181" i="40"/>
  <c r="T181" i="40"/>
  <c r="R181" i="40"/>
  <c r="P181" i="40"/>
  <c r="J181" i="40"/>
  <c r="BE181" i="40" s="1"/>
  <c r="BK179" i="40"/>
  <c r="BI179" i="40"/>
  <c r="BH179" i="40"/>
  <c r="BG179" i="40"/>
  <c r="BF179" i="40"/>
  <c r="T179" i="40"/>
  <c r="R179" i="40"/>
  <c r="P179" i="40"/>
  <c r="J179" i="40"/>
  <c r="BE179" i="40" s="1"/>
  <c r="BK178" i="40"/>
  <c r="BI178" i="40"/>
  <c r="BH178" i="40"/>
  <c r="BG178" i="40"/>
  <c r="BF178" i="40"/>
  <c r="T178" i="40"/>
  <c r="R178" i="40"/>
  <c r="P178" i="40"/>
  <c r="J178" i="40"/>
  <c r="BE178" i="40" s="1"/>
  <c r="BK176" i="40"/>
  <c r="BI176" i="40"/>
  <c r="BH176" i="40"/>
  <c r="BG176" i="40"/>
  <c r="BF176" i="40"/>
  <c r="T176" i="40"/>
  <c r="R176" i="40"/>
  <c r="P176" i="40"/>
  <c r="J176" i="40"/>
  <c r="BE176" i="40" s="1"/>
  <c r="BK174" i="40"/>
  <c r="BI174" i="40"/>
  <c r="BH174" i="40"/>
  <c r="BG174" i="40"/>
  <c r="BF174" i="40"/>
  <c r="T174" i="40"/>
  <c r="R174" i="40"/>
  <c r="P174" i="40"/>
  <c r="J174" i="40"/>
  <c r="BE174" i="40" s="1"/>
  <c r="BK172" i="40"/>
  <c r="BI172" i="40"/>
  <c r="BH172" i="40"/>
  <c r="BG172" i="40"/>
  <c r="BF172" i="40"/>
  <c r="T172" i="40"/>
  <c r="R172" i="40"/>
  <c r="P172" i="40"/>
  <c r="J172" i="40"/>
  <c r="BE172" i="40" s="1"/>
  <c r="BK170" i="40"/>
  <c r="BI170" i="40"/>
  <c r="BH170" i="40"/>
  <c r="BG170" i="40"/>
  <c r="BF170" i="40"/>
  <c r="T170" i="40"/>
  <c r="R170" i="40"/>
  <c r="P170" i="40"/>
  <c r="J170" i="40"/>
  <c r="BE170" i="40" s="1"/>
  <c r="BK168" i="40"/>
  <c r="BI168" i="40"/>
  <c r="BH168" i="40"/>
  <c r="BG168" i="40"/>
  <c r="BF168" i="40"/>
  <c r="T168" i="40"/>
  <c r="R168" i="40"/>
  <c r="P168" i="40"/>
  <c r="J168" i="40"/>
  <c r="BE168" i="40" s="1"/>
  <c r="BK166" i="40"/>
  <c r="BI166" i="40"/>
  <c r="BH166" i="40"/>
  <c r="BG166" i="40"/>
  <c r="BF166" i="40"/>
  <c r="T166" i="40"/>
  <c r="R166" i="40"/>
  <c r="P166" i="40"/>
  <c r="J166" i="40"/>
  <c r="BE166" i="40" s="1"/>
  <c r="BK158" i="40"/>
  <c r="BI158" i="40"/>
  <c r="BH158" i="40"/>
  <c r="BG158" i="40"/>
  <c r="BF158" i="40"/>
  <c r="T158" i="40"/>
  <c r="R158" i="40"/>
  <c r="P158" i="40"/>
  <c r="J158" i="40"/>
  <c r="BE158" i="40" s="1"/>
  <c r="BK153" i="40"/>
  <c r="BI153" i="40"/>
  <c r="BH153" i="40"/>
  <c r="BG153" i="40"/>
  <c r="BF153" i="40"/>
  <c r="T153" i="40"/>
  <c r="R153" i="40"/>
  <c r="P153" i="40"/>
  <c r="J153" i="40"/>
  <c r="BE153" i="40" s="1"/>
  <c r="BK150" i="40"/>
  <c r="BI150" i="40"/>
  <c r="BH150" i="40"/>
  <c r="BG150" i="40"/>
  <c r="BF150" i="40"/>
  <c r="T150" i="40"/>
  <c r="R150" i="40"/>
  <c r="P150" i="40"/>
  <c r="J150" i="40"/>
  <c r="BE150" i="40" s="1"/>
  <c r="BK148" i="40"/>
  <c r="BI148" i="40"/>
  <c r="BH148" i="40"/>
  <c r="BG148" i="40"/>
  <c r="BF148" i="40"/>
  <c r="T148" i="40"/>
  <c r="R148" i="40"/>
  <c r="P148" i="40"/>
  <c r="J148" i="40"/>
  <c r="BE148" i="40" s="1"/>
  <c r="BK145" i="40"/>
  <c r="BI145" i="40"/>
  <c r="BH145" i="40"/>
  <c r="BG145" i="40"/>
  <c r="BF145" i="40"/>
  <c r="T145" i="40"/>
  <c r="R145" i="40"/>
  <c r="P145" i="40"/>
  <c r="J145" i="40"/>
  <c r="BE145" i="40" s="1"/>
  <c r="BK143" i="40"/>
  <c r="BI143" i="40"/>
  <c r="BH143" i="40"/>
  <c r="BG143" i="40"/>
  <c r="BF143" i="40"/>
  <c r="T143" i="40"/>
  <c r="R143" i="40"/>
  <c r="P143" i="40"/>
  <c r="J143" i="40"/>
  <c r="BE143" i="40" s="1"/>
  <c r="BK140" i="40"/>
  <c r="BK139" i="40" s="1"/>
  <c r="J139" i="40" s="1"/>
  <c r="J97" i="40" s="1"/>
  <c r="BI140" i="40"/>
  <c r="BH140" i="40"/>
  <c r="BG140" i="40"/>
  <c r="BF140" i="40"/>
  <c r="T140" i="40"/>
  <c r="R140" i="40"/>
  <c r="R139" i="40" s="1"/>
  <c r="P140" i="40"/>
  <c r="P139" i="40" s="1"/>
  <c r="J140" i="40"/>
  <c r="BE140" i="40" s="1"/>
  <c r="T139" i="40"/>
  <c r="J131" i="40"/>
  <c r="F131" i="40"/>
  <c r="E129" i="40"/>
  <c r="J88" i="40"/>
  <c r="F88" i="40"/>
  <c r="E86" i="40"/>
  <c r="J38" i="40"/>
  <c r="J37" i="40"/>
  <c r="J36" i="40"/>
  <c r="J24" i="40"/>
  <c r="E24" i="40"/>
  <c r="J134" i="40" s="1"/>
  <c r="J23" i="40"/>
  <c r="J21" i="40"/>
  <c r="E21" i="40"/>
  <c r="J90" i="40" s="1"/>
  <c r="J20" i="40"/>
  <c r="F91" i="40"/>
  <c r="J15" i="40"/>
  <c r="E15" i="40"/>
  <c r="F90" i="40" s="1"/>
  <c r="J14" i="40"/>
  <c r="E7" i="40"/>
  <c r="E84" i="40" s="1"/>
  <c r="T253" i="40" l="1"/>
  <c r="P300" i="40"/>
  <c r="R142" i="40"/>
  <c r="T300" i="40"/>
  <c r="P284" i="40"/>
  <c r="R165" i="40"/>
  <c r="P206" i="40"/>
  <c r="R300" i="40"/>
  <c r="T206" i="40"/>
  <c r="R241" i="40"/>
  <c r="T273" i="40"/>
  <c r="BK213" i="40"/>
  <c r="J213" i="40" s="1"/>
  <c r="J104" i="40" s="1"/>
  <c r="P256" i="40"/>
  <c r="BK206" i="40"/>
  <c r="J206" i="40" s="1"/>
  <c r="J102" i="40" s="1"/>
  <c r="T284" i="40"/>
  <c r="F19" i="44"/>
  <c r="J9" i="43"/>
  <c r="M9" i="43" s="1"/>
  <c r="BE254" i="40"/>
  <c r="J253" i="40"/>
  <c r="BK142" i="40"/>
  <c r="J142" i="40" s="1"/>
  <c r="J98" i="40" s="1"/>
  <c r="P180" i="40"/>
  <c r="BK248" i="40"/>
  <c r="J248" i="40" s="1"/>
  <c r="J109" i="40" s="1"/>
  <c r="T248" i="40"/>
  <c r="T256" i="40"/>
  <c r="R273" i="40"/>
  <c r="BK147" i="40"/>
  <c r="J147" i="40" s="1"/>
  <c r="J99" i="40" s="1"/>
  <c r="T147" i="40"/>
  <c r="R206" i="40"/>
  <c r="P290" i="40"/>
  <c r="P224" i="40"/>
  <c r="R256" i="40"/>
  <c r="BK273" i="40"/>
  <c r="J274" i="40" s="1"/>
  <c r="J113" i="40" s="1"/>
  <c r="T142" i="40"/>
  <c r="T213" i="40"/>
  <c r="BK253" i="40"/>
  <c r="BK265" i="40"/>
  <c r="J266" i="40" s="1"/>
  <c r="J112" i="40" s="1"/>
  <c r="T265" i="40"/>
  <c r="R265" i="40"/>
  <c r="R284" i="40"/>
  <c r="BK284" i="40"/>
  <c r="J285" i="40" s="1"/>
  <c r="J114" i="40" s="1"/>
  <c r="BK300" i="40"/>
  <c r="J301" i="40" s="1"/>
  <c r="J116" i="40" s="1"/>
  <c r="R147" i="40"/>
  <c r="P165" i="40"/>
  <c r="BK180" i="40"/>
  <c r="J180" i="40" s="1"/>
  <c r="J101" i="40" s="1"/>
  <c r="BK224" i="40"/>
  <c r="J224" i="40" s="1"/>
  <c r="J107" i="40" s="1"/>
  <c r="BK241" i="40"/>
  <c r="J241" i="40" s="1"/>
  <c r="J108" i="40" s="1"/>
  <c r="T241" i="40"/>
  <c r="R248" i="40"/>
  <c r="BK290" i="40"/>
  <c r="J291" i="40" s="1"/>
  <c r="J115" i="40" s="1"/>
  <c r="R213" i="40"/>
  <c r="P213" i="40"/>
  <c r="P241" i="40"/>
  <c r="P253" i="40"/>
  <c r="P273" i="40"/>
  <c r="P142" i="40"/>
  <c r="P147" i="40"/>
  <c r="BK165" i="40"/>
  <c r="T165" i="40"/>
  <c r="T180" i="40"/>
  <c r="R180" i="40"/>
  <c r="T224" i="40"/>
  <c r="R224" i="40"/>
  <c r="P248" i="40"/>
  <c r="BK256" i="40"/>
  <c r="J257" i="40" s="1"/>
  <c r="J111" i="40" s="1"/>
  <c r="P265" i="40"/>
  <c r="T290" i="40"/>
  <c r="R290" i="40"/>
  <c r="F36" i="40"/>
  <c r="F38" i="40"/>
  <c r="F37" i="40"/>
  <c r="J165" i="40"/>
  <c r="J100" i="40" s="1"/>
  <c r="J91" i="40"/>
  <c r="E127" i="40"/>
  <c r="F133" i="40"/>
  <c r="J133" i="40"/>
  <c r="F134" i="40"/>
  <c r="BH98" i="38"/>
  <c r="BG98" i="38"/>
  <c r="BF98" i="38"/>
  <c r="BE98" i="38"/>
  <c r="H98" i="38"/>
  <c r="J98" i="38" s="1"/>
  <c r="BD98" i="38" s="1"/>
  <c r="BH97" i="38"/>
  <c r="BG97" i="38"/>
  <c r="BF97" i="38"/>
  <c r="BE97" i="38"/>
  <c r="BH96" i="38"/>
  <c r="BG96" i="38"/>
  <c r="BF96" i="38"/>
  <c r="BE96" i="38"/>
  <c r="H96" i="38"/>
  <c r="BJ96" i="38" s="1"/>
  <c r="BJ95" i="38"/>
  <c r="BH95" i="38"/>
  <c r="BG95" i="38"/>
  <c r="BF95" i="38"/>
  <c r="BE95" i="38"/>
  <c r="S95" i="38"/>
  <c r="Q95" i="38"/>
  <c r="O95" i="38"/>
  <c r="J95" i="38"/>
  <c r="BD95" i="38" s="1"/>
  <c r="BH94" i="38"/>
  <c r="BG94" i="38"/>
  <c r="BF94" i="38"/>
  <c r="BE94" i="38"/>
  <c r="H94" i="38"/>
  <c r="S94" i="38" s="1"/>
  <c r="BH92" i="38"/>
  <c r="BG92" i="38"/>
  <c r="BF92" i="38"/>
  <c r="BE92" i="38"/>
  <c r="H92" i="38"/>
  <c r="BJ92" i="38" s="1"/>
  <c r="BH91" i="38"/>
  <c r="BG91" i="38"/>
  <c r="BF91" i="38"/>
  <c r="BE91" i="38"/>
  <c r="S91" i="38"/>
  <c r="Q91" i="38"/>
  <c r="BJ91" i="38"/>
  <c r="BJ90" i="38"/>
  <c r="BH90" i="38"/>
  <c r="BG90" i="38"/>
  <c r="BF90" i="38"/>
  <c r="BE90" i="38"/>
  <c r="S90" i="38"/>
  <c r="Q90" i="38"/>
  <c r="O90" i="38"/>
  <c r="J90" i="38"/>
  <c r="BD90" i="38" s="1"/>
  <c r="BH88" i="38"/>
  <c r="BG88" i="38"/>
  <c r="BF88" i="38"/>
  <c r="BE88" i="38"/>
  <c r="H88" i="38"/>
  <c r="O88" i="38" s="1"/>
  <c r="BH87" i="38"/>
  <c r="BG87" i="38"/>
  <c r="BF87" i="38"/>
  <c r="BE87" i="38"/>
  <c r="H87" i="38"/>
  <c r="BJ87" i="38" s="1"/>
  <c r="BJ86" i="38"/>
  <c r="BH86" i="38"/>
  <c r="BG86" i="38"/>
  <c r="BF86" i="38"/>
  <c r="BE86" i="38"/>
  <c r="S86" i="38"/>
  <c r="Q86" i="38"/>
  <c r="O86" i="38"/>
  <c r="J86" i="38"/>
  <c r="BD86" i="38" s="1"/>
  <c r="F77" i="38"/>
  <c r="F52" i="38"/>
  <c r="J37" i="38"/>
  <c r="J36" i="38"/>
  <c r="J35" i="38"/>
  <c r="H97" i="38" l="1"/>
  <c r="BJ97" i="38" s="1"/>
  <c r="Q87" i="38"/>
  <c r="R138" i="40"/>
  <c r="P223" i="40"/>
  <c r="T223" i="40"/>
  <c r="Q96" i="38"/>
  <c r="R223" i="40"/>
  <c r="P138" i="40"/>
  <c r="BK138" i="40"/>
  <c r="J138" i="40" s="1"/>
  <c r="J96" i="40" s="1"/>
  <c r="J110" i="40"/>
  <c r="BK223" i="40"/>
  <c r="J223" i="40" s="1"/>
  <c r="J106" i="40" s="1"/>
  <c r="T138" i="40"/>
  <c r="R137" i="40"/>
  <c r="BJ98" i="38"/>
  <c r="F36" i="38"/>
  <c r="J34" i="38"/>
  <c r="S87" i="38"/>
  <c r="S96" i="38"/>
  <c r="O98" i="38"/>
  <c r="F37" i="38"/>
  <c r="F35" i="38"/>
  <c r="F34" i="38"/>
  <c r="Q98" i="38"/>
  <c r="S98" i="38"/>
  <c r="BJ89" i="38"/>
  <c r="O97" i="38"/>
  <c r="J88" i="38"/>
  <c r="BD88" i="38" s="1"/>
  <c r="J94" i="38"/>
  <c r="J97" i="38"/>
  <c r="BD97" i="38" s="1"/>
  <c r="BJ88" i="38"/>
  <c r="O92" i="38"/>
  <c r="O94" i="38"/>
  <c r="BJ94" i="38"/>
  <c r="Q88" i="38"/>
  <c r="Q92" i="38"/>
  <c r="Q89" i="38" s="1"/>
  <c r="Q94" i="38"/>
  <c r="Q97" i="38"/>
  <c r="S88" i="38"/>
  <c r="S92" i="38"/>
  <c r="S89" i="38" s="1"/>
  <c r="J87" i="38"/>
  <c r="BD87" i="38" s="1"/>
  <c r="J91" i="38"/>
  <c r="BD91" i="38" s="1"/>
  <c r="J96" i="38"/>
  <c r="BD96" i="38" s="1"/>
  <c r="J92" i="38"/>
  <c r="BD92" i="38" s="1"/>
  <c r="O87" i="38"/>
  <c r="O91" i="38"/>
  <c r="O96" i="38"/>
  <c r="S97" i="38" l="1"/>
  <c r="S93" i="38" s="1"/>
  <c r="P137" i="40"/>
  <c r="T137" i="40"/>
  <c r="BK137" i="40"/>
  <c r="J137" i="40" s="1"/>
  <c r="J95" i="40" s="1"/>
  <c r="O89" i="38"/>
  <c r="BJ93" i="38"/>
  <c r="Q93" i="38"/>
  <c r="O93" i="38"/>
  <c r="J89" i="38"/>
  <c r="J62" i="38" s="1"/>
  <c r="BD94" i="38"/>
  <c r="J93" i="38"/>
  <c r="J63" i="38" s="1"/>
  <c r="F34" i="40" l="1"/>
  <c r="F35" i="40"/>
  <c r="J30" i="40"/>
  <c r="J31" i="40" s="1"/>
  <c r="J34" i="40"/>
  <c r="S85" i="38"/>
  <c r="S84" i="38" s="1"/>
  <c r="S83" i="38" s="1"/>
  <c r="O85" i="38"/>
  <c r="O84" i="38" s="1"/>
  <c r="O83" i="38" s="1"/>
  <c r="J33" i="38"/>
  <c r="J85" i="38"/>
  <c r="J61" i="38" s="1"/>
  <c r="Q85" i="38"/>
  <c r="Q84" i="38" s="1"/>
  <c r="Q83" i="38" s="1"/>
  <c r="F33" i="38"/>
  <c r="BJ85" i="38"/>
  <c r="BJ84" i="38" s="1"/>
  <c r="BJ83" i="38" s="1"/>
  <c r="J84" i="38" l="1"/>
  <c r="J83" i="38" s="1"/>
  <c r="J8" i="43"/>
  <c r="M8" i="43" l="1"/>
  <c r="J60" i="38"/>
  <c r="J30" i="38"/>
  <c r="J11" i="43" s="1"/>
  <c r="J59" i="38"/>
  <c r="J39" i="38" l="1"/>
  <c r="M11" i="43"/>
  <c r="BG98" i="36"/>
  <c r="BF98" i="36"/>
  <c r="BE98" i="36"/>
  <c r="BD98" i="36"/>
  <c r="H98" i="36"/>
  <c r="BI98" i="36" s="1"/>
  <c r="BG97" i="36"/>
  <c r="BF97" i="36"/>
  <c r="BE97" i="36"/>
  <c r="BD97" i="36"/>
  <c r="BG96" i="36"/>
  <c r="BF96" i="36"/>
  <c r="BE96" i="36"/>
  <c r="BD96" i="36"/>
  <c r="H96" i="36"/>
  <c r="BI96" i="36" s="1"/>
  <c r="BI95" i="36"/>
  <c r="BG95" i="36"/>
  <c r="BF95" i="36"/>
  <c r="BE95" i="36"/>
  <c r="BD95" i="36"/>
  <c r="R95" i="36"/>
  <c r="P95" i="36"/>
  <c r="N95" i="36"/>
  <c r="J95" i="36"/>
  <c r="BC95" i="36" s="1"/>
  <c r="BG94" i="36"/>
  <c r="BF94" i="36"/>
  <c r="BE94" i="36"/>
  <c r="BD94" i="36"/>
  <c r="H94" i="36"/>
  <c r="BI94" i="36" s="1"/>
  <c r="BG92" i="36"/>
  <c r="BF92" i="36"/>
  <c r="BE92" i="36"/>
  <c r="BD92" i="36"/>
  <c r="BG91" i="36"/>
  <c r="BF91" i="36"/>
  <c r="BE91" i="36"/>
  <c r="BD91" i="36"/>
  <c r="H91" i="36"/>
  <c r="BI91" i="36" s="1"/>
  <c r="BI90" i="36"/>
  <c r="BG90" i="36"/>
  <c r="BF90" i="36"/>
  <c r="BE90" i="36"/>
  <c r="BD90" i="36"/>
  <c r="R90" i="36"/>
  <c r="P90" i="36"/>
  <c r="N90" i="36"/>
  <c r="J90" i="36"/>
  <c r="BC90" i="36" s="1"/>
  <c r="BG88" i="36"/>
  <c r="BF88" i="36"/>
  <c r="BE88" i="36"/>
  <c r="BD88" i="36"/>
  <c r="H88" i="36"/>
  <c r="BI88" i="36" s="1"/>
  <c r="BG87" i="36"/>
  <c r="BF87" i="36"/>
  <c r="BE87" i="36"/>
  <c r="BD87" i="36"/>
  <c r="H87" i="36"/>
  <c r="BI87" i="36" s="1"/>
  <c r="BI86" i="36"/>
  <c r="BG86" i="36"/>
  <c r="BF86" i="36"/>
  <c r="BE86" i="36"/>
  <c r="BD86" i="36"/>
  <c r="R86" i="36"/>
  <c r="P86" i="36"/>
  <c r="N86" i="36"/>
  <c r="J86" i="36"/>
  <c r="BC86" i="36" s="1"/>
  <c r="F77" i="36"/>
  <c r="F52" i="36"/>
  <c r="J37" i="36"/>
  <c r="J36" i="36"/>
  <c r="J35" i="36"/>
  <c r="BH116" i="35"/>
  <c r="BG116" i="35"/>
  <c r="BF116" i="35"/>
  <c r="BE116" i="35"/>
  <c r="H116" i="35"/>
  <c r="BJ116" i="35" s="1"/>
  <c r="BH115" i="35"/>
  <c r="BG115" i="35"/>
  <c r="BF115" i="35"/>
  <c r="BE115" i="35"/>
  <c r="H115" i="35"/>
  <c r="S115" i="35" s="1"/>
  <c r="BH114" i="35"/>
  <c r="BG114" i="35"/>
  <c r="BF114" i="35"/>
  <c r="BE114" i="35"/>
  <c r="BH113" i="35"/>
  <c r="BG113" i="35"/>
  <c r="BF113" i="35"/>
  <c r="BE113" i="35"/>
  <c r="H113" i="35"/>
  <c r="S113" i="35" s="1"/>
  <c r="BJ112" i="35"/>
  <c r="BH112" i="35"/>
  <c r="BG112" i="35"/>
  <c r="BF112" i="35"/>
  <c r="BE112" i="35"/>
  <c r="S112" i="35"/>
  <c r="Q112" i="35"/>
  <c r="O112" i="35"/>
  <c r="J112" i="35"/>
  <c r="BD112" i="35" s="1"/>
  <c r="BH111" i="35"/>
  <c r="BG111" i="35"/>
  <c r="BF111" i="35"/>
  <c r="BE111" i="35"/>
  <c r="H111" i="35"/>
  <c r="BJ111" i="35" s="1"/>
  <c r="BH109" i="35"/>
  <c r="BG109" i="35"/>
  <c r="BF109" i="35"/>
  <c r="BE109" i="35"/>
  <c r="BH108" i="35"/>
  <c r="BG108" i="35"/>
  <c r="BF108" i="35"/>
  <c r="BE108" i="35"/>
  <c r="H108" i="35"/>
  <c r="Q108" i="35" s="1"/>
  <c r="BJ107" i="35"/>
  <c r="BH107" i="35"/>
  <c r="BG107" i="35"/>
  <c r="BF107" i="35"/>
  <c r="BE107" i="35"/>
  <c r="S107" i="35"/>
  <c r="Q107" i="35"/>
  <c r="O107" i="35"/>
  <c r="J107" i="35"/>
  <c r="BD107" i="35" s="1"/>
  <c r="BH105" i="35"/>
  <c r="BG105" i="35"/>
  <c r="BF105" i="35"/>
  <c r="BE105" i="35"/>
  <c r="BJ104" i="35"/>
  <c r="BH104" i="35"/>
  <c r="BG104" i="35"/>
  <c r="BF104" i="35"/>
  <c r="BE104" i="35"/>
  <c r="S104" i="35"/>
  <c r="Q104" i="35"/>
  <c r="O104" i="35"/>
  <c r="J104" i="35"/>
  <c r="BD104" i="35" s="1"/>
  <c r="BH103" i="35"/>
  <c r="BG103" i="35"/>
  <c r="BF103" i="35"/>
  <c r="BE103" i="35"/>
  <c r="BH102" i="35"/>
  <c r="BG102" i="35"/>
  <c r="BF102" i="35"/>
  <c r="BE102" i="35"/>
  <c r="BH101" i="35"/>
  <c r="BG101" i="35"/>
  <c r="BF101" i="35"/>
  <c r="BE101" i="35"/>
  <c r="H101" i="35"/>
  <c r="BJ101" i="35" s="1"/>
  <c r="BH100" i="35"/>
  <c r="BG100" i="35"/>
  <c r="BF100" i="35"/>
  <c r="BE100" i="35"/>
  <c r="H100" i="35"/>
  <c r="O100" i="35" s="1"/>
  <c r="BJ99" i="35"/>
  <c r="BH99" i="35"/>
  <c r="BG99" i="35"/>
  <c r="BF99" i="35"/>
  <c r="BE99" i="35"/>
  <c r="S99" i="35"/>
  <c r="Q99" i="35"/>
  <c r="O99" i="35"/>
  <c r="J99" i="35"/>
  <c r="BD99" i="35" s="1"/>
  <c r="BH98" i="35"/>
  <c r="BG98" i="35"/>
  <c r="BF98" i="35"/>
  <c r="BE98" i="35"/>
  <c r="BH97" i="35"/>
  <c r="BG97" i="35"/>
  <c r="BF97" i="35"/>
  <c r="BE97" i="35"/>
  <c r="BH96" i="35"/>
  <c r="BG96" i="35"/>
  <c r="BF96" i="35"/>
  <c r="BE96" i="35"/>
  <c r="BH95" i="35"/>
  <c r="BG95" i="35"/>
  <c r="BF95" i="35"/>
  <c r="BE95" i="35"/>
  <c r="H95" i="35"/>
  <c r="J95" i="35" s="1"/>
  <c r="BH92" i="35"/>
  <c r="BG92" i="35"/>
  <c r="BF92" i="35"/>
  <c r="BE92" i="35"/>
  <c r="BH91" i="35"/>
  <c r="BG91" i="35"/>
  <c r="BF91" i="35"/>
  <c r="BE91" i="35"/>
  <c r="BH90" i="35"/>
  <c r="BG90" i="35"/>
  <c r="BF90" i="35"/>
  <c r="BE90" i="35"/>
  <c r="BH89" i="35"/>
  <c r="BG89" i="35"/>
  <c r="BF89" i="35"/>
  <c r="BE89" i="35"/>
  <c r="H89" i="35"/>
  <c r="BJ89" i="35" s="1"/>
  <c r="BH88" i="35"/>
  <c r="BG88" i="35"/>
  <c r="BF88" i="35"/>
  <c r="BE88" i="35"/>
  <c r="H88" i="35"/>
  <c r="S88" i="35" s="1"/>
  <c r="BJ87" i="35"/>
  <c r="BH87" i="35"/>
  <c r="BG87" i="35"/>
  <c r="BF87" i="35"/>
  <c r="BE87" i="35"/>
  <c r="S87" i="35"/>
  <c r="Q87" i="35"/>
  <c r="O87" i="35"/>
  <c r="J87" i="35"/>
  <c r="BD87" i="35" s="1"/>
  <c r="F78" i="35"/>
  <c r="F52" i="35"/>
  <c r="J37" i="35"/>
  <c r="J36" i="35"/>
  <c r="J35" i="35"/>
  <c r="R91" i="36" l="1"/>
  <c r="R87" i="36"/>
  <c r="P91" i="36"/>
  <c r="J96" i="36"/>
  <c r="BC96" i="36" s="1"/>
  <c r="R94" i="36"/>
  <c r="P96" i="36"/>
  <c r="R88" i="36"/>
  <c r="R96" i="36"/>
  <c r="S101" i="35"/>
  <c r="Q88" i="35"/>
  <c r="Q101" i="35"/>
  <c r="Q113" i="35"/>
  <c r="Q100" i="35"/>
  <c r="F34" i="36"/>
  <c r="F36" i="35"/>
  <c r="F37" i="35"/>
  <c r="BJ113" i="35"/>
  <c r="J100" i="35"/>
  <c r="BD100" i="35" s="1"/>
  <c r="BJ100" i="35"/>
  <c r="O108" i="35"/>
  <c r="H109" i="35"/>
  <c r="Q111" i="35"/>
  <c r="J113" i="35"/>
  <c r="BD113" i="35" s="1"/>
  <c r="H114" i="35"/>
  <c r="O114" i="35" s="1"/>
  <c r="Q115" i="35"/>
  <c r="S108" i="35"/>
  <c r="S100" i="35"/>
  <c r="J108" i="35"/>
  <c r="BD108" i="35" s="1"/>
  <c r="BJ108" i="35"/>
  <c r="J34" i="35"/>
  <c r="F35" i="35"/>
  <c r="S95" i="35"/>
  <c r="S111" i="35"/>
  <c r="O113" i="35"/>
  <c r="J87" i="36"/>
  <c r="BC87" i="36" s="1"/>
  <c r="J88" i="36"/>
  <c r="BC88" i="36" s="1"/>
  <c r="P87" i="36"/>
  <c r="P88" i="36"/>
  <c r="P94" i="36"/>
  <c r="F37" i="36"/>
  <c r="P98" i="36"/>
  <c r="J34" i="36"/>
  <c r="F36" i="36"/>
  <c r="H92" i="36"/>
  <c r="F35" i="36"/>
  <c r="J91" i="36"/>
  <c r="BC91" i="36" s="1"/>
  <c r="J94" i="36"/>
  <c r="BC94" i="36" s="1"/>
  <c r="H97" i="36"/>
  <c r="N88" i="36"/>
  <c r="N94" i="36"/>
  <c r="R98" i="36"/>
  <c r="N87" i="36"/>
  <c r="N91" i="36"/>
  <c r="N96" i="36"/>
  <c r="J98" i="36"/>
  <c r="BC98" i="36" s="1"/>
  <c r="N98" i="36"/>
  <c r="BD95" i="35"/>
  <c r="F34" i="35"/>
  <c r="Q89" i="35"/>
  <c r="H90" i="35"/>
  <c r="O95" i="35"/>
  <c r="BJ95" i="35"/>
  <c r="J101" i="35"/>
  <c r="BD101" i="35" s="1"/>
  <c r="J111" i="35"/>
  <c r="Q116" i="35"/>
  <c r="S89" i="35"/>
  <c r="Q95" i="35"/>
  <c r="H96" i="35"/>
  <c r="O101" i="35"/>
  <c r="O111" i="35"/>
  <c r="S116" i="35"/>
  <c r="J115" i="35"/>
  <c r="BD115" i="35" s="1"/>
  <c r="J88" i="35"/>
  <c r="O88" i="35"/>
  <c r="BJ88" i="35"/>
  <c r="O115" i="35"/>
  <c r="BJ115" i="35"/>
  <c r="J89" i="35"/>
  <c r="BD89" i="35" s="1"/>
  <c r="J116" i="35"/>
  <c r="BD116" i="35" s="1"/>
  <c r="O89" i="35"/>
  <c r="O116" i="35"/>
  <c r="J114" i="35" l="1"/>
  <c r="BD114" i="35" s="1"/>
  <c r="BJ109" i="35"/>
  <c r="BJ106" i="35" s="1"/>
  <c r="Q109" i="35"/>
  <c r="Q106" i="35" s="1"/>
  <c r="S109" i="35"/>
  <c r="S106" i="35" s="1"/>
  <c r="O109" i="35"/>
  <c r="O106" i="35" s="1"/>
  <c r="J109" i="35"/>
  <c r="BD109" i="35" s="1"/>
  <c r="BJ114" i="35"/>
  <c r="BJ110" i="35" s="1"/>
  <c r="Q114" i="35"/>
  <c r="Q110" i="35" s="1"/>
  <c r="S114" i="35"/>
  <c r="S110" i="35" s="1"/>
  <c r="BI97" i="36"/>
  <c r="BI93" i="36" s="1"/>
  <c r="J97" i="36"/>
  <c r="BC97" i="36" s="1"/>
  <c r="R97" i="36"/>
  <c r="R93" i="36" s="1"/>
  <c r="P97" i="36"/>
  <c r="P93" i="36" s="1"/>
  <c r="N97" i="36"/>
  <c r="N93" i="36" s="1"/>
  <c r="BI92" i="36"/>
  <c r="BI89" i="36" s="1"/>
  <c r="P92" i="36"/>
  <c r="P89" i="36" s="1"/>
  <c r="J92" i="36"/>
  <c r="BC92" i="36" s="1"/>
  <c r="R92" i="36"/>
  <c r="R89" i="36" s="1"/>
  <c r="J93" i="36"/>
  <c r="J63" i="36" s="1"/>
  <c r="N92" i="36"/>
  <c r="N89" i="36" s="1"/>
  <c r="H97" i="35"/>
  <c r="Q96" i="35"/>
  <c r="BJ96" i="35"/>
  <c r="O96" i="35"/>
  <c r="H102" i="35"/>
  <c r="J96" i="35"/>
  <c r="S96" i="35"/>
  <c r="BD88" i="35"/>
  <c r="H92" i="35"/>
  <c r="S90" i="35"/>
  <c r="H91" i="35"/>
  <c r="Q90" i="35"/>
  <c r="BJ90" i="35"/>
  <c r="O90" i="35"/>
  <c r="J90" i="35"/>
  <c r="BD90" i="35" s="1"/>
  <c r="O110" i="35"/>
  <c r="BD111" i="35"/>
  <c r="J110" i="35"/>
  <c r="J64" i="35" s="1"/>
  <c r="J106" i="35" l="1"/>
  <c r="J63" i="35" s="1"/>
  <c r="J89" i="36"/>
  <c r="J62" i="36" s="1"/>
  <c r="J92" i="35"/>
  <c r="BD92" i="35" s="1"/>
  <c r="S92" i="35"/>
  <c r="Q92" i="35"/>
  <c r="BJ92" i="35"/>
  <c r="O92" i="35"/>
  <c r="H103" i="35"/>
  <c r="S102" i="35"/>
  <c r="BJ102" i="35"/>
  <c r="O102" i="35"/>
  <c r="J102" i="35"/>
  <c r="BD102" i="35" s="1"/>
  <c r="H105" i="35"/>
  <c r="Q102" i="35"/>
  <c r="H98" i="35"/>
  <c r="Q97" i="35"/>
  <c r="BJ97" i="35"/>
  <c r="O97" i="35"/>
  <c r="J97" i="35"/>
  <c r="BD97" i="35" s="1"/>
  <c r="S97" i="35"/>
  <c r="S91" i="35"/>
  <c r="BJ91" i="35"/>
  <c r="BJ86" i="35" s="1"/>
  <c r="Q91" i="35"/>
  <c r="O91" i="35"/>
  <c r="J91" i="35"/>
  <c r="BD91" i="35" s="1"/>
  <c r="BD96" i="35"/>
  <c r="BI85" i="36" l="1"/>
  <c r="BI84" i="36" s="1"/>
  <c r="BI83" i="36" s="1"/>
  <c r="O86" i="35"/>
  <c r="S86" i="35"/>
  <c r="Q86" i="35"/>
  <c r="R85" i="36"/>
  <c r="R84" i="36" s="1"/>
  <c r="R83" i="36" s="1"/>
  <c r="F33" i="36"/>
  <c r="J85" i="36"/>
  <c r="J61" i="36" s="1"/>
  <c r="N85" i="36"/>
  <c r="N84" i="36" s="1"/>
  <c r="N83" i="36" s="1"/>
  <c r="P85" i="36"/>
  <c r="P84" i="36" s="1"/>
  <c r="P83" i="36" s="1"/>
  <c r="BJ103" i="35"/>
  <c r="O103" i="35"/>
  <c r="J103" i="35"/>
  <c r="BD103" i="35" s="1"/>
  <c r="S103" i="35"/>
  <c r="Q103" i="35"/>
  <c r="S98" i="35"/>
  <c r="Q98" i="35"/>
  <c r="BJ98" i="35"/>
  <c r="O98" i="35"/>
  <c r="J98" i="35"/>
  <c r="BD98" i="35" s="1"/>
  <c r="J33" i="35" s="1"/>
  <c r="J86" i="35"/>
  <c r="S105" i="35"/>
  <c r="Q105" i="35"/>
  <c r="BJ105" i="35"/>
  <c r="O105" i="35"/>
  <c r="J105" i="35"/>
  <c r="BD105" i="35" s="1"/>
  <c r="S94" i="35" l="1"/>
  <c r="S85" i="35" s="1"/>
  <c r="S84" i="35" s="1"/>
  <c r="O94" i="35"/>
  <c r="O85" i="35" s="1"/>
  <c r="O84" i="35" s="1"/>
  <c r="Q94" i="35"/>
  <c r="Q85" i="35" s="1"/>
  <c r="Q84" i="35" s="1"/>
  <c r="J33" i="36"/>
  <c r="J84" i="36"/>
  <c r="J61" i="35"/>
  <c r="F33" i="35"/>
  <c r="J94" i="35"/>
  <c r="J62" i="35" s="1"/>
  <c r="BJ94" i="35"/>
  <c r="BJ85" i="35" s="1"/>
  <c r="BJ84" i="35" s="1"/>
  <c r="J85" i="35" l="1"/>
  <c r="J60" i="36"/>
  <c r="J83" i="36"/>
  <c r="J60" i="35" l="1"/>
  <c r="J84" i="35"/>
  <c r="J59" i="35" s="1"/>
  <c r="J30" i="36"/>
  <c r="J10" i="43" s="1"/>
  <c r="J59" i="36"/>
  <c r="J30" i="35" l="1"/>
  <c r="J12" i="43" s="1"/>
  <c r="M12" i="43" s="1"/>
  <c r="J39" i="36"/>
  <c r="M10" i="43"/>
  <c r="J7" i="43" l="1"/>
  <c r="M7" i="43" s="1"/>
</calcChain>
</file>

<file path=xl/sharedStrings.xml><?xml version="1.0" encoding="utf-8"?>
<sst xmlns="http://schemas.openxmlformats.org/spreadsheetml/2006/main" count="3084" uniqueCount="603">
  <si>
    <t>Množství</t>
  </si>
  <si>
    <t>DPH</t>
  </si>
  <si>
    <t>Popis</t>
  </si>
  <si>
    <t>Kód</t>
  </si>
  <si>
    <t>Cena bez DPH</t>
  </si>
  <si>
    <t>K</t>
  </si>
  <si>
    <t>Podlahové kce podkladové z desek OSB tl 18 mm broušených na pero a drážku šroubovaných</t>
  </si>
  <si>
    <t>m2</t>
  </si>
  <si>
    <t>Demontáž soklíků nebo lišt pryžových nebo plastových</t>
  </si>
  <si>
    <t>m</t>
  </si>
  <si>
    <t>Penetrační syntetický nátěr hladkých, tenkovrstvých zrnitých a štukových omítek</t>
  </si>
  <si>
    <t>Oškrabání malby v místnostech výšky do 3,80 m</t>
  </si>
  <si>
    <t>{fe0f518f-9c43-4ab5-84fc-7401227b29f4}</t>
  </si>
  <si>
    <t>2</t>
  </si>
  <si>
    <t>KRYCÍ LIST SOUPISU PRACÍ</t>
  </si>
  <si>
    <t>v ---  níže se nacházejí doplnkové a pomocné údaje k sestavám  --- v</t>
  </si>
  <si>
    <t>False</t>
  </si>
  <si>
    <t>Stavba:</t>
  </si>
  <si>
    <t>Objekt:</t>
  </si>
  <si>
    <t>KSO:</t>
  </si>
  <si>
    <t/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</si>
  <si>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</si>
  <si>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</si>
  <si>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</si>
  <si>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</si>
  <si>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</si>
  <si>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</si>
  <si>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</si>
  <si>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</si>
  <si>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Projektant:</t>
  </si>
  <si>
    <t>Zpracovatel:</t>
  </si>
  <si>
    <t>Poznámka:</t>
  </si>
  <si>
    <t>Základ daně</t>
  </si>
  <si>
    <t>Sazba daně</t>
  </si>
  <si>
    <t>Výše daně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</si>
  <si>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</si>
  <si>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</si>
  <si>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</si>
  <si>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</si>
  <si>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</si>
  <si>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</si>
  <si>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</si>
  <si>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</si>
  <si>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Cena celkem [CZK]</t>
  </si>
  <si>
    <t>-1</t>
  </si>
  <si>
    <t>PSV - Práce a dodávky PSV</t>
  </si>
  <si>
    <t xml:space="preserve">    762 - Konstrukce tesařské</t>
  </si>
  <si>
    <t xml:space="preserve">    776 - Podlahy povlakové</t>
  </si>
  <si>
    <t xml:space="preserve">    783 - Dokončovací práce - nátěry</t>
  </si>
  <si>
    <t xml:space="preserve">    784 - Dokončovací práce - malby a tapety</t>
  </si>
  <si>
    <t>Typ</t>
  </si>
  <si>
    <t>MJ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</si>
  <si>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</si>
  <si>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</si>
  <si>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</si>
  <si>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</si>
  <si>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</si>
  <si>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</si>
  <si>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</si>
  <si>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</si>
  <si>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</t>
  </si>
  <si>
    <t>PSV</t>
  </si>
  <si>
    <t>Práce a dodávky PSV</t>
  </si>
  <si>
    <t>0</t>
  </si>
  <si>
    <t>ROZPOCET</t>
  </si>
  <si>
    <t>762</t>
  </si>
  <si>
    <t>Konstrukce tesařské</t>
  </si>
  <si>
    <t>1</t>
  </si>
  <si>
    <t>762511274</t>
  </si>
  <si>
    <t>CS ÚRS 2022 02</t>
  </si>
  <si>
    <t>16</t>
  </si>
  <si>
    <t>1451654868</t>
  </si>
  <si>
    <t>762526811</t>
  </si>
  <si>
    <t>Demontáž podlah z dřevotřísky, překližky, sololitu tloušťky do 20 mm bez polštářů</t>
  </si>
  <si>
    <t>1196060643</t>
  </si>
  <si>
    <t>998762102</t>
  </si>
  <si>
    <t>Přesun hmot tonážní pro kce tesařské v objektech v přes 6 do 12 m</t>
  </si>
  <si>
    <t>t</t>
  </si>
  <si>
    <t>-2142379747</t>
  </si>
  <si>
    <t>997013511</t>
  </si>
  <si>
    <t>Odvoz suti a vybouraných hmot z meziskládky na skládku s naložením a se složením, na vzdálenost do 1 km</t>
  </si>
  <si>
    <t>4</t>
  </si>
  <si>
    <t>-587466812</t>
  </si>
  <si>
    <t>997013509</t>
  </si>
  <si>
    <t>Odvoz suti a vybouraných hmot na skládku nebo meziskládku se složením, na vzdálenost Příplatek k ceně za každý další i započatý 1 km přes 1 km</t>
  </si>
  <si>
    <t>-331989164</t>
  </si>
  <si>
    <t>997013631</t>
  </si>
  <si>
    <t xml:space="preserve">	Poplatek za uložení na skládce (skládkovné) stavebního odpadu směsného kód odpadu 17 09 04</t>
  </si>
  <si>
    <t>1936786590</t>
  </si>
  <si>
    <t>Online PSC</t>
  </si>
  <si>
    <t>https://podminky.urs.cz/item/CS_URS_2021_02/998772201</t>
  </si>
  <si>
    <t>776</t>
  </si>
  <si>
    <t>Podlahy povlakové</t>
  </si>
  <si>
    <t>776111311</t>
  </si>
  <si>
    <t>Příprava podkladu vysátí podlah</t>
  </si>
  <si>
    <t>-1844395462</t>
  </si>
  <si>
    <t>776201812</t>
  </si>
  <si>
    <t>Demontáž povlakových podlahovin lepených ručně s podložkou</t>
  </si>
  <si>
    <t>-1374422211</t>
  </si>
  <si>
    <t>776221111</t>
  </si>
  <si>
    <t>Lepení pásů z PVC standardním lepidlem</t>
  </si>
  <si>
    <t>1859653024</t>
  </si>
  <si>
    <t>M</t>
  </si>
  <si>
    <t>28411012</t>
  </si>
  <si>
    <t>32</t>
  </si>
  <si>
    <t>402955820</t>
  </si>
  <si>
    <t>776410811</t>
  </si>
  <si>
    <t>596501304</t>
  </si>
  <si>
    <t>776411111</t>
  </si>
  <si>
    <t>Montáž soklíků lepením obvodových, výšky do 80 mm</t>
  </si>
  <si>
    <t>536872929</t>
  </si>
  <si>
    <t>28411009</t>
  </si>
  <si>
    <t>lišta soklová PVC 18x80mm</t>
  </si>
  <si>
    <t>745370148</t>
  </si>
  <si>
    <t>997013813</t>
  </si>
  <si>
    <t>Poplatek za uložení stavebního odpadu na skládce (skládkovné) z plastických hmot zatříděného do Katalogu odpadů pod kódem 170 203</t>
  </si>
  <si>
    <t>998776101</t>
  </si>
  <si>
    <t>Přesun hmot tonážní pro podlahy povlakové v objektech v přes 6 do 12 m</t>
  </si>
  <si>
    <t>-102991986</t>
  </si>
  <si>
    <t>783</t>
  </si>
  <si>
    <t>Dokončovací práce - nátěry</t>
  </si>
  <si>
    <t>783813131</t>
  </si>
  <si>
    <t>-652316423</t>
  </si>
  <si>
    <t>783817421</t>
  </si>
  <si>
    <t>Krycí dvojnásobný syntetický nátěr hladkých, zrnitých tenkovrstvých nebo štukových omítek</t>
  </si>
  <si>
    <t>1850501795</t>
  </si>
  <si>
    <t>783806811</t>
  </si>
  <si>
    <t>Odstranění nátěrů z omítek oškrábáním</t>
  </si>
  <si>
    <t>707915571</t>
  </si>
  <si>
    <t>784</t>
  </si>
  <si>
    <t>Dokončovací práce - malby a tapety</t>
  </si>
  <si>
    <t>784111001</t>
  </si>
  <si>
    <t>Oprášení (ometení) podkladu v místnostech výšky do 3,80 m</t>
  </si>
  <si>
    <t>-61812216</t>
  </si>
  <si>
    <t>784121001</t>
  </si>
  <si>
    <t>-575438632</t>
  </si>
  <si>
    <t>784121011</t>
  </si>
  <si>
    <t>Rozmývání podkladu po oškrabání malby v místnostech výšky do 3,80 m</t>
  </si>
  <si>
    <t>-1164666283</t>
  </si>
  <si>
    <t>784181121</t>
  </si>
  <si>
    <t>Penetrace podkladu jednonásobná hloubková v místnostech výšky do 3,80 m</t>
  </si>
  <si>
    <t>1013632616</t>
  </si>
  <si>
    <t>784191007</t>
  </si>
  <si>
    <t>Čištění vnitřních ploch hrubý úklid po provedení malířských prací omytím podlah</t>
  </si>
  <si>
    <t>1246152226</t>
  </si>
  <si>
    <t>784211101</t>
  </si>
  <si>
    <t>Malby z malířských směsí otěruvzdorných za mokra dvojnásobné, bílé za mokra otěruvzdorné výborně v místnostech výšky do 3,80 m</t>
  </si>
  <si>
    <t>2050087549</t>
  </si>
  <si>
    <t>&gt;&gt;  skryté sloupce  &lt;&lt;</t>
  </si>
  <si>
    <t>{a1244b22-839c-4a22-8fa1-6953c66ff48d}</t>
  </si>
  <si>
    <t>101 - Laboratoř chemie</t>
  </si>
  <si>
    <t xml:space="preserve">  </t>
  </si>
  <si>
    <t>Náklady z rozpočtu</t>
  </si>
  <si>
    <t>Projektant</t>
  </si>
  <si>
    <t>Zpracovatel</t>
  </si>
  <si>
    <t>Datum a podpis:</t>
  </si>
  <si>
    <t>Razítko</t>
  </si>
  <si>
    <t>Objednavatel</t>
  </si>
  <si>
    <t>Uchazeč</t>
  </si>
  <si>
    <t>REKAPITULACE ČLENĚNÍ SOUPISU PRACÍ</t>
  </si>
  <si>
    <t>Kód dílu - Popis</t>
  </si>
  <si>
    <t>1) Náklady ze soupisu prací</t>
  </si>
  <si>
    <t>HSV - Práce a dodávky HSV</t>
  </si>
  <si>
    <t xml:space="preserve">    1 - Zemní práce</t>
  </si>
  <si>
    <t xml:space="preserve">    2 - Zakládání</t>
  </si>
  <si>
    <t xml:space="preserve">    61 - Úprava povrchů vnitřní</t>
  </si>
  <si>
    <t xml:space="preserve">    63 - Podlahy a podlahové konstrukce</t>
  </si>
  <si>
    <t xml:space="preserve">    9 - Ostatní konstrukce a práce, bourání</t>
  </si>
  <si>
    <t xml:space="preserve">    9- - Ostatní práce</t>
  </si>
  <si>
    <t xml:space="preserve">    94 - Lešení a stavební výtahy</t>
  </si>
  <si>
    <t xml:space="preserve">    997 - Přesun sutě</t>
  </si>
  <si>
    <t xml:space="preserve">    998 - Přesun hmot</t>
  </si>
  <si>
    <t xml:space="preserve">    711 - Izolace proti vodě, vlhkosti a plynům</t>
  </si>
  <si>
    <t xml:space="preserve">    713 - Izolace tepelné</t>
  </si>
  <si>
    <t xml:space="preserve">    720 - Zdravotechnika </t>
  </si>
  <si>
    <t xml:space="preserve">    741 - Elektroinstalace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</si>
  <si>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</si>
  <si>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</si>
  <si>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</si>
  <si>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781 - Dokončovací práce - obklady</t>
  </si>
  <si>
    <t>SOUPIS PRACÍ</t>
  </si>
  <si>
    <t>PČ</t>
  </si>
  <si>
    <t>Náklady soupisu celkem</t>
  </si>
  <si>
    <t>HSV</t>
  </si>
  <si>
    <t>Práce a dodávky HSV</t>
  </si>
  <si>
    <t>Zemní práce</t>
  </si>
  <si>
    <t>139711111</t>
  </si>
  <si>
    <t>Vykopávky v uzavřených prostorech v hornině třídy těžitelnosti I skupiny 1 až 3 ručně</t>
  </si>
  <si>
    <t>m3</t>
  </si>
  <si>
    <t>256715577</t>
  </si>
  <si>
    <t>VV</t>
  </si>
  <si>
    <t>1,4*0,45*6,83</t>
  </si>
  <si>
    <t>True</t>
  </si>
  <si>
    <t>Zakládání</t>
  </si>
  <si>
    <t>279113141</t>
  </si>
  <si>
    <t>Základová zeď tl 100 mm z tvárnic ztraceného bednění včetně výplně z betonu tř. C 20/25</t>
  </si>
  <si>
    <t>1089476103</t>
  </si>
  <si>
    <t>0,5*2*2*6,83</t>
  </si>
  <si>
    <t>3</t>
  </si>
  <si>
    <t>279361821</t>
  </si>
  <si>
    <t>Výztuž základových zdí nosných betonářskou ocelí 10 505</t>
  </si>
  <si>
    <t>478732930</t>
  </si>
  <si>
    <t>8*2*1,2*6,83*0,617*0,001</t>
  </si>
  <si>
    <t>61</t>
  </si>
  <si>
    <t>Úprava povrchů vnitřní</t>
  </si>
  <si>
    <t>612321121</t>
  </si>
  <si>
    <t>Vápenocementová omítka hladká jednovrstvá vnitřních stěn nanášená ručně do 10mm</t>
  </si>
  <si>
    <t>41839211</t>
  </si>
  <si>
    <t>1,1*2,1+0,15*(0,7+1,9+1,9)</t>
  </si>
  <si>
    <t>5</t>
  </si>
  <si>
    <t>612321191</t>
  </si>
  <si>
    <t>Příplatek k vápenocementové omítce vnitřních stěn za každých dalších 5 mm tloušťky ručně</t>
  </si>
  <si>
    <t>-287473033</t>
  </si>
  <si>
    <t>2,985*4 'Přepočtené koeficientem množství</t>
  </si>
  <si>
    <t>6</t>
  </si>
  <si>
    <t>612325413</t>
  </si>
  <si>
    <t>Oprava vnitřní vápenocementové hladké omítky stěn v rozsahu plochy 40 %</t>
  </si>
  <si>
    <t>-1330773136</t>
  </si>
  <si>
    <t>4,2*(6,83+5,412)*2-0,9*1,97</t>
  </si>
  <si>
    <t>-1,9*2,7*2</t>
  </si>
  <si>
    <t>0,53*(1,9+2,7+2,7)*2</t>
  </si>
  <si>
    <t>0,3*0,9*4</t>
  </si>
  <si>
    <t>7</t>
  </si>
  <si>
    <t>612311131</t>
  </si>
  <si>
    <t>Potažení vnitřních stěn vápenným štukem tloušťky do 3 mm</t>
  </si>
  <si>
    <t>555245462</t>
  </si>
  <si>
    <t>-1,2*(4+6+5)</t>
  </si>
  <si>
    <t>-2,2*(2+6,83)-0,8*1,97+0,15*(0,7+1,9+1,9)</t>
  </si>
  <si>
    <t>63</t>
  </si>
  <si>
    <t>Podlahy a podlahové konstrukce</t>
  </si>
  <si>
    <t>8</t>
  </si>
  <si>
    <t>635111215</t>
  </si>
  <si>
    <t>Násyp pod podlahy ze štěrkopísku se zhutněním</t>
  </si>
  <si>
    <t>1738194654</t>
  </si>
  <si>
    <t>0,15*(6,83*5,412+0,3*(1,9+1,9))</t>
  </si>
  <si>
    <t>9</t>
  </si>
  <si>
    <t>631311135</t>
  </si>
  <si>
    <t>Mazanina tl přes 120 do 240 mm z betonu prostého bez zvýšených nároků na prostředí tř. C 20/25</t>
  </si>
  <si>
    <t>-25117817</t>
  </si>
  <si>
    <t>10</t>
  </si>
  <si>
    <t>631319175</t>
  </si>
  <si>
    <t>Příplatek k mazanině tl přes 120 do 240 mm za stržení povrchu spodní vrstvy před vložením výztuže</t>
  </si>
  <si>
    <t>1311307118</t>
  </si>
  <si>
    <t>11</t>
  </si>
  <si>
    <t>631362021</t>
  </si>
  <si>
    <t>Výztuž mazanin svařovanými sítěmi Kari</t>
  </si>
  <si>
    <t>-1491135658</t>
  </si>
  <si>
    <t>(6,83*5,412+0,3*(1,9+1,9))*4,44*1,3*0,001</t>
  </si>
  <si>
    <t>12</t>
  </si>
  <si>
    <t>631311125</t>
  </si>
  <si>
    <t>Mazanina tl přes 80 do 120 mm z betonu prostého bez zvýšených nároků na prostředí tř. C 20/25</t>
  </si>
  <si>
    <t>-749530148</t>
  </si>
  <si>
    <t>0,1*(6,83*5,412+0,3*(1,9+1,9))</t>
  </si>
  <si>
    <t>13</t>
  </si>
  <si>
    <t>M007</t>
  </si>
  <si>
    <t xml:space="preserve">Dodávka a montáž rámu pro pororošt - pozinkovaný L profil s kotvením </t>
  </si>
  <si>
    <t>-221909163</t>
  </si>
  <si>
    <t>6,83+6,83+1+1</t>
  </si>
  <si>
    <t>14</t>
  </si>
  <si>
    <t>M002</t>
  </si>
  <si>
    <t>Dodávka a montáž pororoštů š.1000 mm</t>
  </si>
  <si>
    <t>1409910214</t>
  </si>
  <si>
    <t>15</t>
  </si>
  <si>
    <t>M003</t>
  </si>
  <si>
    <t>Zkrácení délky 1 ks pororoštu</t>
  </si>
  <si>
    <t>sb</t>
  </si>
  <si>
    <t>681488315</t>
  </si>
  <si>
    <t>Ostatní konstrukce a práce, bourání</t>
  </si>
  <si>
    <t>776201811</t>
  </si>
  <si>
    <t>Demontáž PVC</t>
  </si>
  <si>
    <t>-2012589100</t>
  </si>
  <si>
    <t>6,83*5,412+0,3*(1,9+1,9)</t>
  </si>
  <si>
    <t>17</t>
  </si>
  <si>
    <t>762522812</t>
  </si>
  <si>
    <t>Demontáž podlah s polštáři z prken nebo fošen</t>
  </si>
  <si>
    <t>1775630783</t>
  </si>
  <si>
    <t>18</t>
  </si>
  <si>
    <t>965082941</t>
  </si>
  <si>
    <t>Odstranění násypů pod podlahami tl přes 200 mm</t>
  </si>
  <si>
    <t>-1416373299</t>
  </si>
  <si>
    <t>0,5*(6,83*5,412+0,3*(1,9+1,9))</t>
  </si>
  <si>
    <t>-0,2*0,2*5,4*8</t>
  </si>
  <si>
    <t>19</t>
  </si>
  <si>
    <t>-1456728541</t>
  </si>
  <si>
    <t>1,2*(4+6+5)</t>
  </si>
  <si>
    <t>20</t>
  </si>
  <si>
    <t>784121003</t>
  </si>
  <si>
    <t>Oškrabání malby v místnostech v přes 3,80 do 5,00 m</t>
  </si>
  <si>
    <t>-1823804396</t>
  </si>
  <si>
    <t>-18</t>
  </si>
  <si>
    <t>21</t>
  </si>
  <si>
    <t>978013161</t>
  </si>
  <si>
    <t>Otlučení (osekání) vnitřní vápenné nebo vápenocementové omítky stěn v rozsahu 40 %</t>
  </si>
  <si>
    <t>-223323383</t>
  </si>
  <si>
    <t>22</t>
  </si>
  <si>
    <t>978059541</t>
  </si>
  <si>
    <t>Odsekání a odebrání obkladů stěn z vnitřních obkládaček vč.omítky</t>
  </si>
  <si>
    <t>-1279139451</t>
  </si>
  <si>
    <t>23</t>
  </si>
  <si>
    <t>766691914</t>
  </si>
  <si>
    <t>Vyvěšení nebo zavěšení křídel dveří pl do 2 m2</t>
  </si>
  <si>
    <t>kus</t>
  </si>
  <si>
    <t>-1742661737</t>
  </si>
  <si>
    <t>24</t>
  </si>
  <si>
    <t>968072455</t>
  </si>
  <si>
    <t>Vybourání kovových dveřních zárubní pl do 2 m2</t>
  </si>
  <si>
    <t>1348108203</t>
  </si>
  <si>
    <t>0,8*1,97</t>
  </si>
  <si>
    <t>9-</t>
  </si>
  <si>
    <t>Ostatní práce</t>
  </si>
  <si>
    <t>25</t>
  </si>
  <si>
    <t>M001</t>
  </si>
  <si>
    <t>Vyklizení místnosti bez likvidace nepotřebného nábytku</t>
  </si>
  <si>
    <t>-933973832</t>
  </si>
  <si>
    <t>26</t>
  </si>
  <si>
    <t>952901111</t>
  </si>
  <si>
    <t>Vyčištění budov bytové a občanské výstavby při výšce podlaží do 4 m</t>
  </si>
  <si>
    <t>-9356778</t>
  </si>
  <si>
    <t>(6,83*5,412+0,3*(1,9+1,9))</t>
  </si>
  <si>
    <t>27</t>
  </si>
  <si>
    <t>M006</t>
  </si>
  <si>
    <t>Drobné stavební práce</t>
  </si>
  <si>
    <t>-458018955</t>
  </si>
  <si>
    <t>94</t>
  </si>
  <si>
    <t>Lešení a stavební výtahy</t>
  </si>
  <si>
    <t>28</t>
  </si>
  <si>
    <t>949101112</t>
  </si>
  <si>
    <t>Lešení pomocné pro objekty pozemních staveb s lešeňovou podlahou v přes 1,9 do 3,5 m zatížení do 150 kg/m2</t>
  </si>
  <si>
    <t>137627388</t>
  </si>
  <si>
    <t>997</t>
  </si>
  <si>
    <t>Přesun sutě</t>
  </si>
  <si>
    <t>29</t>
  </si>
  <si>
    <t>997013211</t>
  </si>
  <si>
    <t>Vnitrostaveništní doprava suti a vybouraných hmot pro budovy v do 6 m ručně</t>
  </si>
  <si>
    <t>-1238611421</t>
  </si>
  <si>
    <t>30</t>
  </si>
  <si>
    <t>997013219</t>
  </si>
  <si>
    <t>Příplatek k vnitrostaveništní dopravě suti a vybouraných hmot za zvětšenou dopravu suti ZKD 10 m</t>
  </si>
  <si>
    <t>54366081</t>
  </si>
  <si>
    <t>36,053*4 'Přepočtené koeficientem množství</t>
  </si>
  <si>
    <t>31</t>
  </si>
  <si>
    <t>997013501</t>
  </si>
  <si>
    <t>Odvoz suti a vybouraných hmot na skládku nebo meziskládku do 1 km se složením</t>
  </si>
  <si>
    <t>-447130322</t>
  </si>
  <si>
    <t>Příplatek k odvozu suti a vybouraných hmot na skládku ZKD 1 km přes 1 km</t>
  </si>
  <si>
    <t>1850890578</t>
  </si>
  <si>
    <t>36,053*9 'Přepočtené koeficientem množství</t>
  </si>
  <si>
    <t>33</t>
  </si>
  <si>
    <t xml:space="preserve">Poplatek za uložení na skládce (skládkovné) stavebního odpadu směsného </t>
  </si>
  <si>
    <t>-135557791</t>
  </si>
  <si>
    <t>998</t>
  </si>
  <si>
    <t>Přesun hmot</t>
  </si>
  <si>
    <t>34</t>
  </si>
  <si>
    <t>998018001</t>
  </si>
  <si>
    <t>Přesun hmot ruční pro budovy v do 6 m</t>
  </si>
  <si>
    <t>-2070249329</t>
  </si>
  <si>
    <t>711</t>
  </si>
  <si>
    <t>Izolace proti vodě, vlhkosti a plynům</t>
  </si>
  <si>
    <t>35</t>
  </si>
  <si>
    <t>711111001</t>
  </si>
  <si>
    <t>Provedení izolace proti zemní vlhkosti vodorovné za studena nátěrem penetračním</t>
  </si>
  <si>
    <t>-108363621</t>
  </si>
  <si>
    <t>36</t>
  </si>
  <si>
    <t>711112001</t>
  </si>
  <si>
    <t>Provedení izolace proti zemní vlhkosti svislé za studena nátěrem penetračním</t>
  </si>
  <si>
    <t>-784862593</t>
  </si>
  <si>
    <t>0,45*6,83*2</t>
  </si>
  <si>
    <t>37</t>
  </si>
  <si>
    <t>111631500</t>
  </si>
  <si>
    <t>lak asfaltový PENETRAL ALP- 9 kg</t>
  </si>
  <si>
    <t>774903329</t>
  </si>
  <si>
    <t>(6,83*5,412+0,3*(1,9+1,9))*0,0004</t>
  </si>
  <si>
    <t>(0,45*6,83*2)*0,0004</t>
  </si>
  <si>
    <t>38</t>
  </si>
  <si>
    <t>711141559</t>
  </si>
  <si>
    <t>Provedení izolace proti zemní vlhkosti pásy přitavením vodorovné NAIP</t>
  </si>
  <si>
    <t>-1440828808</t>
  </si>
  <si>
    <t>39</t>
  </si>
  <si>
    <t>711142559</t>
  </si>
  <si>
    <t>Provedení izolace proti zemní vlhkosti pásy přitavením svislé NAIP</t>
  </si>
  <si>
    <t>438781523</t>
  </si>
  <si>
    <t>40</t>
  </si>
  <si>
    <t>6283228001</t>
  </si>
  <si>
    <t xml:space="preserve">pás asfaltový natavitelný </t>
  </si>
  <si>
    <t>-473415004</t>
  </si>
  <si>
    <t>(6,83*5,412+0,3*(1,9+1,9))*1,2</t>
  </si>
  <si>
    <t>0,45*6,83*2*1,2</t>
  </si>
  <si>
    <t>6,899</t>
  </si>
  <si>
    <t>41</t>
  </si>
  <si>
    <t>998711201</t>
  </si>
  <si>
    <t>Přesun hmot procentní pro izolace proti vodě, vlhkosti a plynům v objektech v do 6 m</t>
  </si>
  <si>
    <t>%</t>
  </si>
  <si>
    <t>201041076</t>
  </si>
  <si>
    <t>713</t>
  </si>
  <si>
    <t>Izolace tepelné</t>
  </si>
  <si>
    <t>42</t>
  </si>
  <si>
    <t>713121111</t>
  </si>
  <si>
    <t>Montáž izolace tepelné podlah volně kladenými rohožemi, pásy, dílci, deskami 1 vrstva</t>
  </si>
  <si>
    <t>1048203441</t>
  </si>
  <si>
    <t>43</t>
  </si>
  <si>
    <t>28375033</t>
  </si>
  <si>
    <t>deska EPS 150 pro konstrukce s vysokým zatížením λ=0,035 tl 150mm</t>
  </si>
  <si>
    <t>83420980</t>
  </si>
  <si>
    <t>(6,83*5,412+0,3*(1,9+1,9))*1,05</t>
  </si>
  <si>
    <t>40,009*1,05 'Přepočtené koeficientem množství</t>
  </si>
  <si>
    <t>44</t>
  </si>
  <si>
    <t>998713201</t>
  </si>
  <si>
    <t>Přesun hmot procentní pro izolace tepelné v objektech v do 6 m</t>
  </si>
  <si>
    <t>366848464</t>
  </si>
  <si>
    <t>720</t>
  </si>
  <si>
    <t xml:space="preserve">Zdravotechnika </t>
  </si>
  <si>
    <t>45</t>
  </si>
  <si>
    <t>M008</t>
  </si>
  <si>
    <t>Nové rozvody vody a kanalizace k pracovním stolům</t>
  </si>
  <si>
    <t>485957682</t>
  </si>
  <si>
    <t>46</t>
  </si>
  <si>
    <t>725210821</t>
  </si>
  <si>
    <t>Demontáž umyvadel bez výtokových armatur</t>
  </si>
  <si>
    <t>soubor</t>
  </si>
  <si>
    <t>1916447329</t>
  </si>
  <si>
    <t>47</t>
  </si>
  <si>
    <t>725820801</t>
  </si>
  <si>
    <t xml:space="preserve">Demontáž baterie nástěnné </t>
  </si>
  <si>
    <t>1747046412</t>
  </si>
  <si>
    <t>48</t>
  </si>
  <si>
    <t>725 10-0011.RA0</t>
  </si>
  <si>
    <t>Dodávka a montáž umyvadla, baterie a sifonu</t>
  </si>
  <si>
    <t>-192119918</t>
  </si>
  <si>
    <t>741</t>
  </si>
  <si>
    <t>Elektroinstalace</t>
  </si>
  <si>
    <t>49</t>
  </si>
  <si>
    <t>M004</t>
  </si>
  <si>
    <t>1971538026</t>
  </si>
  <si>
    <t>50</t>
  </si>
  <si>
    <t>M009</t>
  </si>
  <si>
    <t>-2078128448</t>
  </si>
  <si>
    <t>763</t>
  </si>
  <si>
    <t>Konstrukce suché výstavby</t>
  </si>
  <si>
    <t>51</t>
  </si>
  <si>
    <t>763131411</t>
  </si>
  <si>
    <t>-1169736784</t>
  </si>
  <si>
    <t>6,83*5,412</t>
  </si>
  <si>
    <t>52</t>
  </si>
  <si>
    <t>763131751</t>
  </si>
  <si>
    <t>-1081505466</t>
  </si>
  <si>
    <t>53</t>
  </si>
  <si>
    <t>28329274</t>
  </si>
  <si>
    <t>fólie PE vyztužená pro parotěsnou vrstvu (reakce na oheň - třída E) 110g/m2</t>
  </si>
  <si>
    <t>-771793033</t>
  </si>
  <si>
    <t>54</t>
  </si>
  <si>
    <t>763001</t>
  </si>
  <si>
    <t>Tmelení okraje stropu po obvodu</t>
  </si>
  <si>
    <t>-2082449371</t>
  </si>
  <si>
    <t>(6,83+5,412)*2</t>
  </si>
  <si>
    <t>55</t>
  </si>
  <si>
    <t>998763401</t>
  </si>
  <si>
    <t>Přesun hmot procentní pro sádrokartonové konstrukce v objektech v do 6 m</t>
  </si>
  <si>
    <t>147743236</t>
  </si>
  <si>
    <t>766</t>
  </si>
  <si>
    <t>Konstrukce truhlářské</t>
  </si>
  <si>
    <t>56</t>
  </si>
  <si>
    <t>766660171</t>
  </si>
  <si>
    <t>Montáž dveřních křídel otvíravých jednokřídlových š do 0,8 m do obložkové zárubně</t>
  </si>
  <si>
    <t>-282829504</t>
  </si>
  <si>
    <t>57</t>
  </si>
  <si>
    <t>61161002</t>
  </si>
  <si>
    <t>dveře jednokřídlé plné 800x1970mm</t>
  </si>
  <si>
    <t>-818595527</t>
  </si>
  <si>
    <t>58</t>
  </si>
  <si>
    <t>766660729</t>
  </si>
  <si>
    <t>Montáž dveřního interiérového kování - štítku s klikou</t>
  </si>
  <si>
    <t>1506436730</t>
  </si>
  <si>
    <t>59</t>
  </si>
  <si>
    <t>54914622</t>
  </si>
  <si>
    <t xml:space="preserve">kování dveřní </t>
  </si>
  <si>
    <t>-1139017509</t>
  </si>
  <si>
    <t>60</t>
  </si>
  <si>
    <t>766682111</t>
  </si>
  <si>
    <t>Montáž zárubní obložkových pro dveře jednokřídlové</t>
  </si>
  <si>
    <t>-700167411</t>
  </si>
  <si>
    <t>61182307</t>
  </si>
  <si>
    <t>zárubeň jednokřídlá obložková 800x1970 mm</t>
  </si>
  <si>
    <t>-1973380180</t>
  </si>
  <si>
    <t>62</t>
  </si>
  <si>
    <t>998766201</t>
  </si>
  <si>
    <t>Přesun hmot procentní pro konstrukce truhlářské v objektech v do 6 m</t>
  </si>
  <si>
    <t>496079304</t>
  </si>
  <si>
    <t>771</t>
  </si>
  <si>
    <t>Podlahy z dlaždic</t>
  </si>
  <si>
    <t>771574112</t>
  </si>
  <si>
    <t>Montáž podlah keramických hladkých lepených flexibilním lepidlem přes 9 do 12 ks/m2</t>
  </si>
  <si>
    <t>-1920682836</t>
  </si>
  <si>
    <t>6,83*(5,412-1)+0,3*(1,9+1,9)</t>
  </si>
  <si>
    <t>64</t>
  </si>
  <si>
    <t>771474113</t>
  </si>
  <si>
    <t>Montáž soklů z dlaždic keramických rovných flexibilní lepidlo v do 120 mm</t>
  </si>
  <si>
    <t>846109184</t>
  </si>
  <si>
    <t>(6,83+5,412)*2-2-6,83+0,3*4-1-1</t>
  </si>
  <si>
    <t>65</t>
  </si>
  <si>
    <t>597613095</t>
  </si>
  <si>
    <t>858012378</t>
  </si>
  <si>
    <t>31,274*1,1</t>
  </si>
  <si>
    <t>14,854*0,1*2</t>
  </si>
  <si>
    <t>66</t>
  </si>
  <si>
    <t>771591185</t>
  </si>
  <si>
    <t>Podlahy - řezání keramických dlaždic rovné</t>
  </si>
  <si>
    <t>1471164261</t>
  </si>
  <si>
    <t>(8,4+8,4+4,4)</t>
  </si>
  <si>
    <t>67</t>
  </si>
  <si>
    <t>998771201</t>
  </si>
  <si>
    <t>Přesun hmot procentní pro podlahy z dlaždic v objektech v do 6 m</t>
  </si>
  <si>
    <t>-1892606801</t>
  </si>
  <si>
    <t>781</t>
  </si>
  <si>
    <t>Dokončovací práce - obklady</t>
  </si>
  <si>
    <t>68</t>
  </si>
  <si>
    <t>781474154</t>
  </si>
  <si>
    <t>Montáž obkladů vnitřních keramických velkoformátových hladkých do 6 ks/m2 lepených flexibilním lepidlem</t>
  </si>
  <si>
    <t>-1692637198</t>
  </si>
  <si>
    <t>2,2*(2+6,83)-0,8*1,97+0,15*(0,7+1,9+1,9)</t>
  </si>
  <si>
    <t>69</t>
  </si>
  <si>
    <t>597612552</t>
  </si>
  <si>
    <t>489896380</t>
  </si>
  <si>
    <t>18,525*1,1</t>
  </si>
  <si>
    <t>70</t>
  </si>
  <si>
    <t>998781201</t>
  </si>
  <si>
    <t>Přesun hmot procentní pro obklady keramické v objektech v do 6 m</t>
  </si>
  <si>
    <t>-185052043</t>
  </si>
  <si>
    <t>71</t>
  </si>
  <si>
    <t>783903170</t>
  </si>
  <si>
    <t>Provedení penetrační nátěru hrubých betonových podlah a stěn</t>
  </si>
  <si>
    <t>1007381285</t>
  </si>
  <si>
    <t>(0,45+1+0,45)*6,83</t>
  </si>
  <si>
    <t>72</t>
  </si>
  <si>
    <t>783907160</t>
  </si>
  <si>
    <t>Provedení krycího dvojnásobného nátěru betonové podlahy a stěny</t>
  </si>
  <si>
    <t>753553914</t>
  </si>
  <si>
    <t>73</t>
  </si>
  <si>
    <t>783812100</t>
  </si>
  <si>
    <t>Penetrování a základní nátěr soklu</t>
  </si>
  <si>
    <t>65747307</t>
  </si>
  <si>
    <t>74</t>
  </si>
  <si>
    <t>783812101</t>
  </si>
  <si>
    <t>Vrchní olejový nátěr soklu 2x</t>
  </si>
  <si>
    <t>-1111197051</t>
  </si>
  <si>
    <t>75</t>
  </si>
  <si>
    <t>M005</t>
  </si>
  <si>
    <t>Nátěr potrubí a nástřik radiátorů</t>
  </si>
  <si>
    <t>-1908760251</t>
  </si>
  <si>
    <t>76</t>
  </si>
  <si>
    <t>784181111</t>
  </si>
  <si>
    <t>Základní jednonásobná penetrace podkladu v místnostech výšky do 3,80m</t>
  </si>
  <si>
    <t>-148908508</t>
  </si>
  <si>
    <t>77</t>
  </si>
  <si>
    <t>784221101</t>
  </si>
  <si>
    <t>Dvojnásobné bílé malby  ze směsí za sucha dobře otěruvzdorných v místnostech do 3,80 m</t>
  </si>
  <si>
    <t>-562504825</t>
  </si>
  <si>
    <t>Náklady z rozpočtů</t>
  </si>
  <si>
    <t>Cena s DPH [CZK]</t>
  </si>
  <si>
    <t>Cena bez DPH [CZK]</t>
  </si>
  <si>
    <t>REKAPITULACE STAVBY</t>
  </si>
  <si>
    <t>Laboratoř chemie</t>
  </si>
  <si>
    <t>Počítačová učebna 20 + 1 malba</t>
  </si>
  <si>
    <t>Počítačová učebna 18 + 1 malba</t>
  </si>
  <si>
    <t>Učebna přírodních věd malba, podlaha</t>
  </si>
  <si>
    <t>Laboratoř chemie - vzduchotechnika</t>
  </si>
  <si>
    <t>Název položky</t>
  </si>
  <si>
    <t>Číslo položky</t>
  </si>
  <si>
    <t>Potrubní ventilátor D315 - tiché provedení</t>
  </si>
  <si>
    <t>Regulace otáček</t>
  </si>
  <si>
    <t>Regulační klapka do potrubí D250</t>
  </si>
  <si>
    <t>Pružné manžety D315</t>
  </si>
  <si>
    <t>Krček s regulací</t>
  </si>
  <si>
    <t>Odtahový anemostat 400x400</t>
  </si>
  <si>
    <t>Potrubí hranaté</t>
  </si>
  <si>
    <t>Potrubí kruhové</t>
  </si>
  <si>
    <t>Společný montážní materiál (závěsný, těsnící a spojovací materiál)</t>
  </si>
  <si>
    <t>Průraz obchodovým zdivem</t>
  </si>
  <si>
    <t>Revize</t>
  </si>
  <si>
    <t>Počet</t>
  </si>
  <si>
    <t>ks</t>
  </si>
  <si>
    <t>kpl</t>
  </si>
  <si>
    <t>Jednotková cena za dodávku</t>
  </si>
  <si>
    <t>Celková cena za dodávku</t>
  </si>
  <si>
    <t>Cena celkem bez DPH</t>
  </si>
  <si>
    <t>Cena celkem s DPH</t>
  </si>
  <si>
    <t>Revize elektroinstalační</t>
  </si>
  <si>
    <t>Rozvody elektra,vody, odpady</t>
  </si>
  <si>
    <t>Kompletní elektro (kabeláž mezi jednotkami a ovládáním, revize)</t>
  </si>
  <si>
    <t>Demontáž a likvidace stávajícího podhledu</t>
  </si>
  <si>
    <t>Kazetový podhled z akustických desek 600 x 600 mm, tloušťka 15 mm, výška svěšení 100mm, viditelný rošť, možnost  individuální vyjmutí kazet, včetně montáže</t>
  </si>
  <si>
    <t>Montáž parotěsné zábrany do  podhledu</t>
  </si>
  <si>
    <t>Výměna stávajícího osvětlení (dle Protokolu o provedených výpočtech osvětlení)</t>
  </si>
  <si>
    <t>homogenní, třída zátěže vysoká, R10, hořlavost Bfl S1, bez ftalátů, PVC po odsouhlasení ředitelky školy</t>
  </si>
  <si>
    <t>obkladačky keramické 30 x 60 cm, bílošedá, matná, ratifikovaná, obklad odsouhlasí ředitelka školy</t>
  </si>
  <si>
    <t>dlaždice keramické, 30 x 60 cm, šedá, matná, ratifikovaná, odolnost proti otěru PEI 4, Protiskluznost R11/B, dlaždice odsouhlasí ředitelka školy</t>
  </si>
  <si>
    <t>Úprava elektroinstalace (dle Popisu přípravy rozvodů)</t>
  </si>
  <si>
    <t>Rozvody odpadu (dle Popisu přípravy rozvodů)</t>
  </si>
  <si>
    <t>Rozvody vody (dle Popisu přípravy rozvodů)</t>
  </si>
  <si>
    <t xml:space="preserve">         </t>
  </si>
  <si>
    <t xml:space="preserve">                        </t>
  </si>
  <si>
    <t xml:space="preserve">    </t>
  </si>
  <si>
    <t>CZ.06.05.01/00/22_048/0006084 - Vybudování laboratoře přírodních věd na Základní škole Karla Jeřábka 941 v Roudnici nad Labem</t>
  </si>
  <si>
    <t>CZ.06.04.01/00/22_111/0001637 - Modernizace odborných učeben a zajištění vnitřní konektivity školy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</si>
</sst>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.mm\.yyyy"/>
    <numFmt numFmtId="165" formatCode="#,##0.00%"/>
    <numFmt numFmtId="166" formatCode="#,##0.00000"/>
    <numFmt numFmtId="167" formatCode="#,##0.000"/>
    <numFmt numFmtId="168" formatCode="#,##0.00\ &quot;Kč&quot;"/>
  </numFmts>
  <fonts count="3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name val="Arial CE"/>
      <family val="2"/>
    </font>
    <font>
      <b/>
      <sz val="14"/>
      <name val="Arial CE"/>
    </font>
    <font>
      <sz val="10"/>
      <color rgb="FF3366FF"/>
      <name val="Arial CE"/>
    </font>
    <font>
      <sz val="10"/>
      <color rgb="FF969696"/>
      <name val="Arial CE"/>
    </font>
    <font>
      <b/>
      <sz val="11"/>
      <name val="Arial CE"/>
    </font>
    <font>
      <sz val="10"/>
      <name val="Arial CE"/>
    </font>
    <font>
      <b/>
      <sz val="10"/>
      <name val="Arial CE"/>
    </font>
    <font>
      <b/>
      <sz val="12"/>
      <color rgb="FF960000"/>
      <name val="Arial CE"/>
    </font>
    <font>
      <sz val="8"/>
      <color rgb="FF969696"/>
      <name val="Arial CE"/>
    </font>
    <font>
      <b/>
      <sz val="12"/>
      <name val="Arial CE"/>
    </font>
    <font>
      <sz val="9"/>
      <name val="Arial CE"/>
    </font>
    <font>
      <b/>
      <sz val="12"/>
      <color rgb="FF800000"/>
      <name val="Arial CE"/>
    </font>
    <font>
      <sz val="12"/>
      <color rgb="FF003366"/>
      <name val="Arial CE"/>
    </font>
    <font>
      <sz val="10"/>
      <color rgb="FF003366"/>
      <name val="Arial CE"/>
    </font>
    <font>
      <sz val="9"/>
      <color rgb="FF969696"/>
      <name val="Arial CE"/>
    </font>
    <font>
      <sz val="8"/>
      <color rgb="FF960000"/>
      <name val="Arial CE"/>
    </font>
    <font>
      <b/>
      <sz val="8"/>
      <name val="Arial CE"/>
    </font>
    <font>
      <sz val="8"/>
      <color rgb="FF003366"/>
      <name val="Arial CE"/>
    </font>
    <font>
      <sz val="7"/>
      <color rgb="FF979797"/>
      <name val="Arial CE"/>
    </font>
    <font>
      <i/>
      <u/>
      <sz val="7"/>
      <color rgb="FF979797"/>
      <name val="Calibri"/>
      <family val="2"/>
      <charset val="238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color rgb="FF3366FF"/>
      <name val="Arial CE"/>
    </font>
    <font>
      <b/>
      <sz val="10"/>
      <color rgb="FF464646"/>
      <name val="Arial CE"/>
    </font>
    <font>
      <sz val="8"/>
      <color rgb="FF505050"/>
      <name val="Arial CE"/>
    </font>
    <font>
      <sz val="7"/>
      <color rgb="FF969696"/>
      <name val="Arial CE"/>
    </font>
    <font>
      <sz val="11"/>
      <color rgb="FF003366"/>
      <name val="Arial CE"/>
    </font>
    <font>
      <b/>
      <sz val="11"/>
      <color rgb="FF003366"/>
      <name val="Arial CE"/>
    </font>
    <font>
      <u/>
      <sz val="11"/>
      <color theme="10"/>
      <name val="Calibri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2D2D2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0" fillId="0" borderId="0" applyNumberFormat="0" applyFill="0" applyBorder="0" applyAlignment="0" applyProtection="0"/>
  </cellStyleXfs>
  <cellXfs count="181">
    <xf numFmtId="0" fontId="0" fillId="0" borderId="0" xfId="0"/>
    <xf numFmtId="0" fontId="2" fillId="0" borderId="0" xfId="2"/>
    <xf numFmtId="0" fontId="2" fillId="0" borderId="0" xfId="2" applyAlignment="1">
      <alignment horizontal="left" vertical="center"/>
    </xf>
    <xf numFmtId="0" fontId="2" fillId="0" borderId="1" xfId="2" applyBorder="1"/>
    <xf numFmtId="0" fontId="2" fillId="0" borderId="2" xfId="2" applyBorder="1"/>
    <xf numFmtId="0" fontId="2" fillId="0" borderId="3" xfId="2" applyBorder="1"/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3" xfId="2" applyBorder="1" applyAlignment="1">
      <alignment vertical="center"/>
    </xf>
    <xf numFmtId="0" fontId="7" fillId="0" borderId="0" xfId="2" applyFont="1" applyAlignment="1">
      <alignment horizontal="left" vertical="center"/>
    </xf>
    <xf numFmtId="164" fontId="7" fillId="0" borderId="0" xfId="2" applyNumberFormat="1" applyFont="1" applyAlignment="1">
      <alignment horizontal="left"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2" fillId="0" borderId="0" xfId="2" applyAlignment="1">
      <alignment vertical="center" wrapText="1"/>
    </xf>
    <xf numFmtId="0" fontId="2" fillId="0" borderId="3" xfId="2" applyBorder="1" applyAlignment="1">
      <alignment vertical="center" wrapText="1"/>
    </xf>
    <xf numFmtId="0" fontId="2" fillId="0" borderId="4" xfId="2" applyBorder="1" applyAlignment="1">
      <alignment vertical="center"/>
    </xf>
    <xf numFmtId="0" fontId="8" fillId="0" borderId="0" xfId="2" applyFont="1" applyAlignment="1">
      <alignment horizontal="left" vertical="center"/>
    </xf>
    <xf numFmtId="4" fontId="9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4" fontId="5" fillId="0" borderId="0" xfId="2" applyNumberFormat="1" applyFont="1" applyAlignment="1">
      <alignment vertical="center"/>
    </xf>
    <xf numFmtId="165" fontId="5" fillId="0" borderId="0" xfId="2" applyNumberFormat="1" applyFont="1" applyAlignment="1">
      <alignment horizontal="right" vertical="center"/>
    </xf>
    <xf numFmtId="0" fontId="2" fillId="3" borderId="0" xfId="2" applyFill="1" applyAlignment="1">
      <alignment vertical="center"/>
    </xf>
    <xf numFmtId="0" fontId="11" fillId="3" borderId="5" xfId="2" applyFont="1" applyFill="1" applyBorder="1" applyAlignment="1">
      <alignment horizontal="left" vertical="center"/>
    </xf>
    <xf numFmtId="0" fontId="2" fillId="3" borderId="6" xfId="2" applyFill="1" applyBorder="1" applyAlignment="1">
      <alignment vertical="center"/>
    </xf>
    <xf numFmtId="0" fontId="11" fillId="3" borderId="6" xfId="2" applyFont="1" applyFill="1" applyBorder="1" applyAlignment="1">
      <alignment horizontal="right" vertical="center"/>
    </xf>
    <xf numFmtId="0" fontId="11" fillId="3" borderId="6" xfId="2" applyFont="1" applyFill="1" applyBorder="1" applyAlignment="1">
      <alignment horizontal="center" vertical="center"/>
    </xf>
    <xf numFmtId="4" fontId="11" fillId="3" borderId="6" xfId="2" applyNumberFormat="1" applyFont="1" applyFill="1" applyBorder="1" applyAlignment="1">
      <alignment vertical="center"/>
    </xf>
    <xf numFmtId="0" fontId="2" fillId="3" borderId="7" xfId="2" applyFill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0" fontId="7" fillId="0" borderId="0" xfId="2" applyFont="1" applyAlignment="1">
      <alignment horizontal="left" vertical="center" wrapText="1"/>
    </xf>
    <xf numFmtId="0" fontId="12" fillId="3" borderId="0" xfId="2" applyFont="1" applyFill="1" applyAlignment="1">
      <alignment horizontal="left" vertical="center"/>
    </xf>
    <xf numFmtId="0" fontId="12" fillId="3" borderId="0" xfId="2" applyFont="1" applyFill="1" applyAlignment="1">
      <alignment horizontal="right"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4" fontId="14" fillId="0" borderId="10" xfId="2" applyNumberFormat="1" applyFont="1" applyBorder="1" applyAlignment="1">
      <alignment vertical="center"/>
    </xf>
    <xf numFmtId="0" fontId="15" fillId="0" borderId="0" xfId="2" applyFont="1" applyAlignment="1">
      <alignment vertical="center"/>
    </xf>
    <xf numFmtId="0" fontId="15" fillId="0" borderId="3" xfId="2" applyFont="1" applyBorder="1" applyAlignment="1">
      <alignment vertical="center"/>
    </xf>
    <xf numFmtId="0" fontId="15" fillId="0" borderId="10" xfId="2" applyFont="1" applyBorder="1" applyAlignment="1">
      <alignment horizontal="left" vertical="center"/>
    </xf>
    <xf numFmtId="0" fontId="15" fillId="0" borderId="10" xfId="2" applyFont="1" applyBorder="1" applyAlignment="1">
      <alignment vertical="center"/>
    </xf>
    <xf numFmtId="4" fontId="15" fillId="0" borderId="10" xfId="2" applyNumberFormat="1" applyFont="1" applyBorder="1" applyAlignment="1">
      <alignment vertical="center"/>
    </xf>
    <xf numFmtId="0" fontId="2" fillId="0" borderId="0" xfId="2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12" fillId="3" borderId="11" xfId="2" applyFont="1" applyFill="1" applyBorder="1" applyAlignment="1">
      <alignment horizontal="center" vertical="center" wrapText="1"/>
    </xf>
    <xf numFmtId="0" fontId="12" fillId="3" borderId="12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4" fontId="9" fillId="0" borderId="0" xfId="2" applyNumberFormat="1" applyFont="1"/>
    <xf numFmtId="0" fontId="2" fillId="0" borderId="14" xfId="2" applyBorder="1" applyAlignment="1">
      <alignment vertical="center"/>
    </xf>
    <xf numFmtId="166" fontId="17" fillId="0" borderId="4" xfId="2" applyNumberFormat="1" applyFont="1" applyBorder="1"/>
    <xf numFmtId="166" fontId="17" fillId="0" borderId="15" xfId="2" applyNumberFormat="1" applyFont="1" applyBorder="1"/>
    <xf numFmtId="4" fontId="18" fillId="0" borderId="0" xfId="2" applyNumberFormat="1" applyFont="1" applyAlignment="1">
      <alignment vertical="center"/>
    </xf>
    <xf numFmtId="0" fontId="19" fillId="0" borderId="0" xfId="2" applyFont="1"/>
    <xf numFmtId="0" fontId="19" fillId="0" borderId="3" xfId="2" applyFont="1" applyBorder="1"/>
    <xf numFmtId="0" fontId="19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19" fillId="0" borderId="0" xfId="2" applyFont="1" applyProtection="1">
      <protection locked="0"/>
    </xf>
    <xf numFmtId="4" fontId="14" fillId="0" borderId="0" xfId="2" applyNumberFormat="1" applyFont="1"/>
    <xf numFmtId="0" fontId="19" fillId="0" borderId="16" xfId="2" applyFont="1" applyBorder="1"/>
    <xf numFmtId="166" fontId="19" fillId="0" borderId="0" xfId="2" applyNumberFormat="1" applyFont="1"/>
    <xf numFmtId="166" fontId="19" fillId="0" borderId="17" xfId="2" applyNumberFormat="1" applyFont="1" applyBorder="1"/>
    <xf numFmtId="0" fontId="19" fillId="0" borderId="0" xfId="2" applyFont="1" applyAlignment="1">
      <alignment horizontal="center"/>
    </xf>
    <xf numFmtId="4" fontId="19" fillId="0" borderId="0" xfId="2" applyNumberFormat="1" applyFont="1" applyAlignment="1">
      <alignment vertical="center"/>
    </xf>
    <xf numFmtId="0" fontId="15" fillId="0" borderId="0" xfId="2" applyFont="1" applyAlignment="1">
      <alignment horizontal="left"/>
    </xf>
    <xf numFmtId="4" fontId="15" fillId="0" borderId="0" xfId="2" applyNumberFormat="1" applyFont="1"/>
    <xf numFmtId="0" fontId="12" fillId="0" borderId="18" xfId="2" applyFont="1" applyBorder="1" applyAlignment="1">
      <alignment horizontal="center" vertical="center"/>
    </xf>
    <xf numFmtId="49" fontId="12" fillId="0" borderId="18" xfId="2" applyNumberFormat="1" applyFont="1" applyBorder="1" applyAlignment="1">
      <alignment horizontal="left" vertical="center" wrapText="1"/>
    </xf>
    <xf numFmtId="0" fontId="12" fillId="0" borderId="18" xfId="2" applyFont="1" applyBorder="1" applyAlignment="1">
      <alignment horizontal="left" vertical="center" wrapText="1"/>
    </xf>
    <xf numFmtId="0" fontId="12" fillId="0" borderId="18" xfId="2" applyFont="1" applyBorder="1" applyAlignment="1">
      <alignment horizontal="center" vertical="center" wrapText="1"/>
    </xf>
    <xf numFmtId="4" fontId="12" fillId="2" borderId="18" xfId="2" applyNumberFormat="1" applyFont="1" applyFill="1" applyBorder="1" applyAlignment="1" applyProtection="1">
      <alignment vertical="center"/>
      <protection locked="0"/>
    </xf>
    <xf numFmtId="4" fontId="12" fillId="0" borderId="18" xfId="2" applyNumberFormat="1" applyFont="1" applyBorder="1" applyAlignment="1">
      <alignment vertical="center"/>
    </xf>
    <xf numFmtId="0" fontId="16" fillId="2" borderId="16" xfId="2" applyFont="1" applyFill="1" applyBorder="1" applyAlignment="1" applyProtection="1">
      <alignment horizontal="left" vertical="center"/>
      <protection locked="0"/>
    </xf>
    <xf numFmtId="0" fontId="16" fillId="0" borderId="0" xfId="2" applyFont="1" applyAlignment="1">
      <alignment horizontal="center" vertical="center"/>
    </xf>
    <xf numFmtId="166" fontId="16" fillId="0" borderId="0" xfId="2" applyNumberFormat="1" applyFont="1" applyAlignment="1">
      <alignment vertical="center"/>
    </xf>
    <xf numFmtId="166" fontId="16" fillId="0" borderId="17" xfId="2" applyNumberFormat="1" applyFont="1" applyBorder="1" applyAlignment="1">
      <alignment vertical="center"/>
    </xf>
    <xf numFmtId="0" fontId="12" fillId="0" borderId="0" xfId="2" applyFont="1" applyAlignment="1">
      <alignment horizontal="left" vertical="center"/>
    </xf>
    <xf numFmtId="4" fontId="2" fillId="0" borderId="0" xfId="2" applyNumberFormat="1" applyAlignment="1">
      <alignment vertical="center"/>
    </xf>
    <xf numFmtId="167" fontId="12" fillId="0" borderId="18" xfId="2" applyNumberFormat="1" applyFont="1" applyBorder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1" applyFont="1" applyAlignment="1" applyProtection="1">
      <alignment vertical="center" wrapText="1"/>
    </xf>
    <xf numFmtId="0" fontId="2" fillId="0" borderId="0" xfId="2" applyAlignment="1" applyProtection="1">
      <alignment vertical="center"/>
      <protection locked="0"/>
    </xf>
    <xf numFmtId="0" fontId="2" fillId="0" borderId="16" xfId="2" applyBorder="1" applyAlignment="1">
      <alignment vertical="center"/>
    </xf>
    <xf numFmtId="0" fontId="2" fillId="0" borderId="17" xfId="2" applyBorder="1" applyAlignment="1">
      <alignment vertical="center"/>
    </xf>
    <xf numFmtId="0" fontId="22" fillId="0" borderId="18" xfId="2" applyFont="1" applyBorder="1" applyAlignment="1">
      <alignment horizontal="center" vertical="center"/>
    </xf>
    <xf numFmtId="49" fontId="22" fillId="0" borderId="18" xfId="2" applyNumberFormat="1" applyFont="1" applyBorder="1" applyAlignment="1">
      <alignment horizontal="left" vertical="center" wrapText="1"/>
    </xf>
    <xf numFmtId="0" fontId="22" fillId="0" borderId="18" xfId="2" applyFont="1" applyBorder="1" applyAlignment="1">
      <alignment horizontal="left" vertical="center" wrapText="1"/>
    </xf>
    <xf numFmtId="0" fontId="22" fillId="0" borderId="18" xfId="2" applyFont="1" applyBorder="1" applyAlignment="1">
      <alignment horizontal="center" vertical="center" wrapText="1"/>
    </xf>
    <xf numFmtId="167" fontId="22" fillId="0" borderId="18" xfId="2" applyNumberFormat="1" applyFont="1" applyBorder="1" applyAlignment="1">
      <alignment vertical="center"/>
    </xf>
    <xf numFmtId="4" fontId="22" fillId="2" borderId="18" xfId="2" applyNumberFormat="1" applyFont="1" applyFill="1" applyBorder="1" applyAlignment="1" applyProtection="1">
      <alignment vertical="center"/>
      <protection locked="0"/>
    </xf>
    <xf numFmtId="4" fontId="22" fillId="0" borderId="18" xfId="2" applyNumberFormat="1" applyFont="1" applyBorder="1" applyAlignment="1">
      <alignment vertical="center"/>
    </xf>
    <xf numFmtId="0" fontId="22" fillId="2" borderId="16" xfId="2" applyFont="1" applyFill="1" applyBorder="1" applyAlignment="1" applyProtection="1">
      <alignment horizontal="left" vertical="center"/>
      <protection locked="0"/>
    </xf>
    <xf numFmtId="0" fontId="22" fillId="0" borderId="0" xfId="2" applyFont="1" applyAlignment="1">
      <alignment horizontal="center" vertical="center"/>
    </xf>
    <xf numFmtId="0" fontId="2" fillId="0" borderId="3" xfId="2" applyBorder="1" applyAlignment="1" applyProtection="1">
      <alignment vertical="center"/>
      <protection locked="0"/>
    </xf>
    <xf numFmtId="0" fontId="12" fillId="0" borderId="18" xfId="2" applyFont="1" applyBorder="1" applyAlignment="1" applyProtection="1">
      <alignment horizontal="center" vertical="center"/>
      <protection locked="0"/>
    </xf>
    <xf numFmtId="0" fontId="26" fillId="0" borderId="0" xfId="2" applyFont="1" applyAlignment="1">
      <alignment vertical="center"/>
    </xf>
    <xf numFmtId="0" fontId="26" fillId="0" borderId="3" xfId="2" applyFont="1" applyBorder="1" applyAlignment="1">
      <alignment vertical="center"/>
    </xf>
    <xf numFmtId="0" fontId="26" fillId="0" borderId="0" xfId="2" applyFont="1" applyAlignment="1">
      <alignment horizontal="left" vertical="center"/>
    </xf>
    <xf numFmtId="0" fontId="26" fillId="0" borderId="0" xfId="2" applyFont="1" applyAlignment="1" applyProtection="1">
      <alignment vertical="center"/>
      <protection locked="0"/>
    </xf>
    <xf numFmtId="0" fontId="26" fillId="0" borderId="17" xfId="2" applyFont="1" applyBorder="1" applyAlignment="1">
      <alignment vertical="center"/>
    </xf>
    <xf numFmtId="0" fontId="22" fillId="0" borderId="18" xfId="2" applyFont="1" applyBorder="1" applyAlignment="1" applyProtection="1">
      <alignment horizontal="center" vertical="center"/>
      <protection locked="0"/>
    </xf>
    <xf numFmtId="0" fontId="26" fillId="0" borderId="10" xfId="2" applyFont="1" applyBorder="1" applyAlignment="1">
      <alignment vertical="center"/>
    </xf>
    <xf numFmtId="0" fontId="26" fillId="0" borderId="22" xfId="2" applyFont="1" applyBorder="1" applyAlignment="1">
      <alignment vertical="center"/>
    </xf>
    <xf numFmtId="167" fontId="12" fillId="5" borderId="18" xfId="2" applyNumberFormat="1" applyFont="1" applyFill="1" applyBorder="1" applyAlignment="1">
      <alignment vertical="center"/>
    </xf>
    <xf numFmtId="0" fontId="28" fillId="0" borderId="0" xfId="2" applyFont="1" applyAlignment="1">
      <alignment vertical="center"/>
    </xf>
    <xf numFmtId="0" fontId="29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3" borderId="5" xfId="2" applyFont="1" applyFill="1" applyBorder="1" applyAlignment="1">
      <alignment vertical="center"/>
    </xf>
    <xf numFmtId="0" fontId="12" fillId="3" borderId="6" xfId="2" applyFont="1" applyFill="1" applyBorder="1" applyAlignment="1">
      <alignment vertical="center"/>
    </xf>
    <xf numFmtId="0" fontId="29" fillId="0" borderId="0" xfId="2" applyFont="1" applyAlignment="1">
      <alignment vertical="center" wrapText="1"/>
    </xf>
    <xf numFmtId="4" fontId="7" fillId="0" borderId="0" xfId="2" applyNumberFormat="1" applyFont="1" applyAlignment="1">
      <alignment vertical="center"/>
    </xf>
    <xf numFmtId="0" fontId="25" fillId="0" borderId="19" xfId="2" applyFont="1" applyBorder="1" applyAlignment="1">
      <alignment horizontal="left" vertical="center"/>
    </xf>
    <xf numFmtId="0" fontId="2" fillId="0" borderId="19" xfId="2" applyBorder="1" applyAlignment="1">
      <alignment vertical="center"/>
    </xf>
    <xf numFmtId="0" fontId="5" fillId="0" borderId="20" xfId="2" applyFont="1" applyBorder="1" applyAlignment="1">
      <alignment horizontal="left" vertical="center"/>
    </xf>
    <xf numFmtId="0" fontId="2" fillId="0" borderId="20" xfId="2" applyBorder="1" applyAlignment="1">
      <alignment vertical="center"/>
    </xf>
    <xf numFmtId="0" fontId="5" fillId="0" borderId="20" xfId="2" applyFont="1" applyBorder="1" applyAlignment="1">
      <alignment horizontal="center" vertical="center"/>
    </xf>
    <xf numFmtId="0" fontId="5" fillId="0" borderId="20" xfId="2" applyFont="1" applyBorder="1" applyAlignment="1">
      <alignment horizontal="right" vertical="center"/>
    </xf>
    <xf numFmtId="0" fontId="12" fillId="3" borderId="0" xfId="2" applyFont="1" applyFill="1" applyAlignment="1">
      <alignment horizontal="center" vertical="center" wrapText="1"/>
    </xf>
    <xf numFmtId="0" fontId="2" fillId="0" borderId="18" xfId="2" applyBorder="1" applyAlignment="1">
      <alignment vertical="center"/>
    </xf>
    <xf numFmtId="0" fontId="16" fillId="2" borderId="16" xfId="2" applyFont="1" applyFill="1" applyBorder="1" applyAlignment="1">
      <alignment horizontal="left" vertical="center"/>
    </xf>
    <xf numFmtId="0" fontId="27" fillId="0" borderId="0" xfId="2" applyFont="1" applyAlignment="1">
      <alignment horizontal="left" vertical="center"/>
    </xf>
    <xf numFmtId="0" fontId="26" fillId="0" borderId="0" xfId="2" applyFont="1" applyAlignment="1">
      <alignment horizontal="left" vertical="center" wrapText="1"/>
    </xf>
    <xf numFmtId="167" fontId="26" fillId="0" borderId="0" xfId="2" applyNumberFormat="1" applyFont="1" applyAlignment="1">
      <alignment vertical="center"/>
    </xf>
    <xf numFmtId="0" fontId="26" fillId="0" borderId="16" xfId="2" applyFont="1" applyBorder="1" applyAlignment="1">
      <alignment vertical="center"/>
    </xf>
    <xf numFmtId="0" fontId="23" fillId="0" borderId="18" xfId="2" applyFont="1" applyBorder="1" applyAlignment="1">
      <alignment vertical="center"/>
    </xf>
    <xf numFmtId="0" fontId="23" fillId="0" borderId="3" xfId="2" applyFont="1" applyBorder="1" applyAlignment="1">
      <alignment vertical="center"/>
    </xf>
    <xf numFmtId="0" fontId="22" fillId="2" borderId="16" xfId="2" applyFont="1" applyFill="1" applyBorder="1" applyAlignment="1">
      <alignment horizontal="left" vertical="center"/>
    </xf>
    <xf numFmtId="0" fontId="26" fillId="0" borderId="21" xfId="2" applyFont="1" applyBorder="1" applyAlignment="1">
      <alignment vertical="center"/>
    </xf>
    <xf numFmtId="168" fontId="0" fillId="0" borderId="0" xfId="0" applyNumberFormat="1"/>
    <xf numFmtId="0" fontId="0" fillId="0" borderId="23" xfId="0" applyBorder="1"/>
    <xf numFmtId="168" fontId="0" fillId="0" borderId="23" xfId="0" applyNumberFormat="1" applyBorder="1"/>
    <xf numFmtId="0" fontId="0" fillId="0" borderId="23" xfId="0" applyBorder="1" applyAlignment="1">
      <alignment horizontal="center"/>
    </xf>
    <xf numFmtId="0" fontId="31" fillId="0" borderId="23" xfId="0" applyFont="1" applyBorder="1"/>
    <xf numFmtId="0" fontId="31" fillId="0" borderId="23" xfId="0" applyFont="1" applyBorder="1" applyAlignment="1">
      <alignment horizontal="center"/>
    </xf>
    <xf numFmtId="168" fontId="0" fillId="6" borderId="23" xfId="0" applyNumberFormat="1" applyFill="1" applyBorder="1" applyProtection="1">
      <protection locked="0"/>
    </xf>
    <xf numFmtId="0" fontId="12" fillId="0" borderId="0" xfId="2" applyFont="1" applyAlignment="1">
      <alignment horizontal="center" vertical="center"/>
    </xf>
    <xf numFmtId="49" fontId="12" fillId="0" borderId="0" xfId="2" applyNumberFormat="1" applyFont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167" fontId="12" fillId="0" borderId="0" xfId="2" applyNumberFormat="1" applyFont="1" applyAlignment="1">
      <alignment vertical="center"/>
    </xf>
    <xf numFmtId="4" fontId="12" fillId="0" borderId="0" xfId="2" applyNumberFormat="1" applyFont="1" applyAlignment="1">
      <alignment vertical="center"/>
    </xf>
    <xf numFmtId="0" fontId="16" fillId="2" borderId="0" xfId="2" applyFont="1" applyFill="1" applyAlignment="1" applyProtection="1">
      <alignment horizontal="left" vertical="center"/>
      <protection locked="0"/>
    </xf>
    <xf numFmtId="0" fontId="12" fillId="0" borderId="23" xfId="2" applyFont="1" applyBorder="1" applyAlignment="1">
      <alignment horizontal="center" vertical="center"/>
    </xf>
    <xf numFmtId="49" fontId="12" fillId="0" borderId="23" xfId="2" applyNumberFormat="1" applyFont="1" applyBorder="1" applyAlignment="1">
      <alignment horizontal="left" vertical="center" wrapText="1"/>
    </xf>
    <xf numFmtId="0" fontId="12" fillId="0" borderId="23" xfId="2" applyFont="1" applyBorder="1" applyAlignment="1">
      <alignment horizontal="left" vertical="center" wrapText="1"/>
    </xf>
    <xf numFmtId="0" fontId="12" fillId="0" borderId="23" xfId="2" applyFont="1" applyBorder="1" applyAlignment="1">
      <alignment horizontal="center" vertical="center" wrapText="1"/>
    </xf>
    <xf numFmtId="167" fontId="12" fillId="0" borderId="23" xfId="2" applyNumberFormat="1" applyFont="1" applyBorder="1" applyAlignment="1">
      <alignment vertical="center"/>
    </xf>
    <xf numFmtId="4" fontId="12" fillId="2" borderId="23" xfId="2" applyNumberFormat="1" applyFont="1" applyFill="1" applyBorder="1" applyAlignment="1" applyProtection="1">
      <alignment vertical="center"/>
      <protection locked="0"/>
    </xf>
    <xf numFmtId="4" fontId="12" fillId="0" borderId="23" xfId="2" applyNumberFormat="1" applyFont="1" applyBorder="1" applyAlignment="1">
      <alignment vertical="center"/>
    </xf>
    <xf numFmtId="167" fontId="12" fillId="2" borderId="18" xfId="2" applyNumberFormat="1" applyFont="1" applyFill="1" applyBorder="1" applyAlignment="1" applyProtection="1">
      <alignment vertical="center"/>
      <protection locked="0"/>
    </xf>
    <xf numFmtId="4" fontId="12" fillId="5" borderId="0" xfId="2" applyNumberFormat="1" applyFont="1" applyFill="1" applyAlignment="1" applyProtection="1">
      <alignment vertical="center"/>
      <protection locked="0"/>
    </xf>
    <xf numFmtId="0" fontId="12" fillId="3" borderId="6" xfId="2" applyFont="1" applyFill="1" applyBorder="1" applyAlignment="1">
      <alignment horizontal="right" vertical="center"/>
    </xf>
    <xf numFmtId="0" fontId="12" fillId="3" borderId="6" xfId="2" applyFont="1" applyFill="1" applyBorder="1" applyAlignment="1">
      <alignment horizontal="left"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left" vertical="center"/>
    </xf>
    <xf numFmtId="4" fontId="9" fillId="0" borderId="0" xfId="2" applyNumberFormat="1" applyFont="1" applyAlignment="1">
      <alignment horizontal="right" vertical="center"/>
    </xf>
    <xf numFmtId="4" fontId="9" fillId="0" borderId="0" xfId="2" applyNumberFormat="1" applyFont="1" applyAlignment="1">
      <alignment vertical="center"/>
    </xf>
    <xf numFmtId="0" fontId="29" fillId="0" borderId="0" xfId="2" applyFont="1" applyAlignment="1">
      <alignment horizontal="left" vertical="center" wrapText="1"/>
    </xf>
    <xf numFmtId="4" fontId="28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4" fontId="28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24" fillId="4" borderId="0" xfId="2" applyFont="1" applyFill="1" applyAlignment="1">
      <alignment horizontal="center" vertical="center"/>
    </xf>
    <xf numFmtId="0" fontId="2" fillId="0" borderId="0" xfId="2"/>
    <xf numFmtId="0" fontId="6" fillId="0" borderId="0" xfId="2" applyFont="1" applyAlignment="1">
      <alignment horizontal="left" vertical="center" wrapText="1"/>
    </xf>
    <xf numFmtId="0" fontId="2" fillId="0" borderId="0" xfId="2" applyAlignment="1">
      <alignment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Hypertextový odkaz" xfId="1" builtinId="8"/>
    <cellStyle name="Hypertextový odkaz 2" xfId="3" xr:uid="{BA9EE146-D641-41D1-8183-029363E5D227}"/>
    <cellStyle name="Normální" xfId="0" builtinId="0"/>
    <cellStyle name="Normální 2" xfId="2" xr:uid="{64A804E0-2985-4792-9952-D0317D26CA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9BC311D5-F38E-425E-869C-B1C3F9BD3CD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5568D67D-3F17-4928-948C-57A6E2FA6C9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2C7F809B-2C57-4775-BA25-EBC09970B18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FC4A4869-6DEB-49DD-BE47-03874560416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OTACE%202024\MAS%20Pod&#345;ipsko%20-%20Rekonstrukce%20u&#269;ebny%201.Z&#352;\Aktualizovan&#233;%20rozpo&#269;ty%20+%20podklady\&#250;pln&#283;%20posledn&#237;%20aktualizace%20rozpo&#269;t&#367;\Kopie%20-%20VV%20-%20Laborato&#345;%20chemie%20-%20aktualizace.xlsx" TargetMode="External"/><Relationship Id="rId1" Type="http://schemas.openxmlformats.org/officeDocument/2006/relationships/externalLinkPath" Target="/DOTACE%202024/MAS%20Pod&#345;ipsko%20-%20Rekonstrukce%20u&#269;ebny%201.Z&#352;/Aktualizovan&#233;%20rozpo&#269;ty%20+%20podklady/&#250;pln&#283;%20posledn&#237;%20aktualizace%20rozpo&#269;t&#367;/Kopie%20-%20VV%20-%20Laborato&#345;%20chemie%20-%20aktualiz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kapitulace stavby"/>
      <sheetName val="101 - Laboratoř chemie"/>
      <sheetName val="Seznam figur"/>
    </sheetNames>
    <sheetDataSet>
      <sheetData sheetId="0">
        <row r="6">
          <cell r="K6" t="str">
            <v>1.ZŠ Roudnice nad Labem, Karla Jeřábka 941</v>
          </cell>
        </row>
        <row r="10">
          <cell r="AN10" t="str">
            <v/>
          </cell>
        </row>
        <row r="11">
          <cell r="E11" t="str">
            <v xml:space="preserve"> </v>
          </cell>
          <cell r="AN11" t="str">
            <v/>
          </cell>
        </row>
        <row r="13">
          <cell r="AN13" t="str">
            <v>Vyplň údaj</v>
          </cell>
        </row>
        <row r="14">
          <cell r="E14" t="str">
            <v>Vyplň údaj</v>
          </cell>
          <cell r="AN14" t="str">
            <v>Vyplň údaj</v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  <row r="19">
          <cell r="AN19" t="str">
            <v/>
          </cell>
        </row>
        <row r="20">
          <cell r="E20" t="str">
            <v xml:space="preserve"> </v>
          </cell>
          <cell r="AN2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podminky.urs.cz/item/CS_URS_2021_02/998772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187F9-9929-4D6B-8982-2A2D411AF553}">
  <dimension ref="B2:O12"/>
  <sheetViews>
    <sheetView workbookViewId="0">
      <selection activeCell="K17" sqref="K17"/>
    </sheetView>
  </sheetViews>
  <sheetFormatPr defaultRowHeight="15" x14ac:dyDescent="0.25"/>
  <cols>
    <col min="2" max="2" width="6.140625" customWidth="1"/>
    <col min="9" max="9" width="12.5703125" customWidth="1"/>
  </cols>
  <sheetData>
    <row r="2" spans="2:15" ht="18" x14ac:dyDescent="0.25">
      <c r="B2" s="6" t="s">
        <v>559</v>
      </c>
    </row>
    <row r="5" spans="2:15" x14ac:dyDescent="0.25">
      <c r="B5" s="116" t="s">
        <v>3</v>
      </c>
      <c r="C5" s="117"/>
      <c r="D5" s="117"/>
      <c r="E5" s="117" t="s">
        <v>2</v>
      </c>
      <c r="F5" s="117"/>
      <c r="G5" s="117"/>
      <c r="H5" s="117"/>
      <c r="I5" s="117"/>
      <c r="J5" s="160" t="s">
        <v>558</v>
      </c>
      <c r="K5" s="161"/>
      <c r="L5" s="161"/>
      <c r="M5" s="162" t="s">
        <v>557</v>
      </c>
      <c r="N5" s="161"/>
      <c r="O5" s="163"/>
    </row>
    <row r="6" spans="2:15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5" ht="15.75" x14ac:dyDescent="0.25">
      <c r="B7" s="56" t="s">
        <v>556</v>
      </c>
      <c r="C7" s="115"/>
      <c r="D7" s="115"/>
      <c r="E7" s="115"/>
      <c r="F7" s="115"/>
      <c r="G7" s="115"/>
      <c r="H7" s="115"/>
      <c r="I7" s="115"/>
      <c r="J7" s="164">
        <f>ROUND(SUM(J8:J12),2)</f>
        <v>0</v>
      </c>
      <c r="K7" s="164"/>
      <c r="L7" s="164"/>
      <c r="M7" s="165">
        <f>SUM(J7,S7)*1.21</f>
        <v>0</v>
      </c>
      <c r="N7" s="165"/>
      <c r="O7" s="165"/>
    </row>
    <row r="8" spans="2:15" x14ac:dyDescent="0.25">
      <c r="B8" s="114"/>
      <c r="C8" s="118">
        <v>1</v>
      </c>
      <c r="D8" s="118"/>
      <c r="E8" s="113"/>
      <c r="F8" s="166" t="s">
        <v>560</v>
      </c>
      <c r="G8" s="166"/>
      <c r="H8" s="166"/>
      <c r="I8" s="166"/>
      <c r="J8" s="167">
        <f>'101 - Laboratoř chemie'!J31</f>
        <v>0</v>
      </c>
      <c r="K8" s="168"/>
      <c r="L8" s="168"/>
      <c r="M8" s="167">
        <f>SUM(J8,S8)*1.21</f>
        <v>0</v>
      </c>
      <c r="N8" s="167"/>
      <c r="O8" s="167"/>
    </row>
    <row r="9" spans="2:15" ht="17.25" customHeight="1" x14ac:dyDescent="0.25">
      <c r="B9" s="114"/>
      <c r="C9" s="118">
        <v>2</v>
      </c>
      <c r="D9" s="118"/>
      <c r="E9" s="113"/>
      <c r="F9" s="166" t="s">
        <v>564</v>
      </c>
      <c r="G9" s="166"/>
      <c r="H9" s="166"/>
      <c r="I9" s="166"/>
      <c r="J9" s="169">
        <f>'101 Lab. chem. Vzduchotechnika '!F18</f>
        <v>0</v>
      </c>
      <c r="K9" s="169"/>
      <c r="L9" s="169"/>
      <c r="M9" s="169">
        <f>J9*1.21</f>
        <v>0</v>
      </c>
      <c r="N9" s="169"/>
      <c r="O9" s="169"/>
    </row>
    <row r="10" spans="2:15" x14ac:dyDescent="0.25">
      <c r="B10" s="114"/>
      <c r="C10" s="118">
        <v>3</v>
      </c>
      <c r="D10" s="118"/>
      <c r="E10" s="113"/>
      <c r="F10" s="166" t="s">
        <v>561</v>
      </c>
      <c r="G10" s="166"/>
      <c r="H10" s="166"/>
      <c r="I10" s="166"/>
      <c r="J10" s="167">
        <f>'Počítačová učebna 20+1_malba'!J30</f>
        <v>0</v>
      </c>
      <c r="K10" s="167"/>
      <c r="L10" s="167"/>
      <c r="M10" s="167">
        <f>SUM(J10,S10)*1.21</f>
        <v>0</v>
      </c>
      <c r="N10" s="167"/>
      <c r="O10" s="167"/>
    </row>
    <row r="11" spans="2:15" x14ac:dyDescent="0.25">
      <c r="B11" s="114"/>
      <c r="C11" s="118">
        <v>4</v>
      </c>
      <c r="D11" s="118"/>
      <c r="E11" s="113"/>
      <c r="F11" s="166" t="s">
        <v>562</v>
      </c>
      <c r="G11" s="166"/>
      <c r="H11" s="166"/>
      <c r="I11" s="166"/>
      <c r="J11" s="167">
        <f>'Počítačová učebna 18+1_malba'!J30</f>
        <v>0</v>
      </c>
      <c r="K11" s="167"/>
      <c r="L11" s="167"/>
      <c r="M11" s="167">
        <f>SUM(J11,S11)*1.21</f>
        <v>0</v>
      </c>
      <c r="N11" s="167"/>
      <c r="O11" s="167"/>
    </row>
    <row r="12" spans="2:15" x14ac:dyDescent="0.25">
      <c r="B12" s="114"/>
      <c r="C12" s="118">
        <v>5</v>
      </c>
      <c r="D12" s="118"/>
      <c r="E12" s="113"/>
      <c r="F12" s="166" t="s">
        <v>563</v>
      </c>
      <c r="G12" s="166"/>
      <c r="H12" s="166"/>
      <c r="I12" s="166"/>
      <c r="J12" s="167">
        <f>'Uč. přír. věd_malba,podlaha'!J30</f>
        <v>0</v>
      </c>
      <c r="K12" s="167"/>
      <c r="L12" s="167"/>
      <c r="M12" s="167">
        <f>SUM(J12,S12)*1.21</f>
        <v>0</v>
      </c>
      <c r="N12" s="167"/>
      <c r="O12" s="167"/>
    </row>
  </sheetData>
  <sheetProtection algorithmName="SHA-512" hashValue="kGW/SDvpnqoraFkBwjq5A5mbJLVMKGA7X6CfVmF4vkvRnSNyK6iq2KiMwiCXLiXawTvOPAfA3EbVHw5U1+fhMQ==" saltValue="2nfwt0CjXOKZRAV02Jo6xw==" spinCount="100000" sheet="1" objects="1" scenarios="1"/>
  <mergeCells count="19">
    <mergeCell ref="F12:I12"/>
    <mergeCell ref="J12:L12"/>
    <mergeCell ref="M12:O12"/>
    <mergeCell ref="F9:I9"/>
    <mergeCell ref="J9:L9"/>
    <mergeCell ref="M9:O9"/>
    <mergeCell ref="F10:I10"/>
    <mergeCell ref="J10:L10"/>
    <mergeCell ref="M10:O10"/>
    <mergeCell ref="F11:I11"/>
    <mergeCell ref="J11:L11"/>
    <mergeCell ref="M11:O11"/>
    <mergeCell ref="J5:L5"/>
    <mergeCell ref="M5:O5"/>
    <mergeCell ref="J7:L7"/>
    <mergeCell ref="M7:O7"/>
    <mergeCell ref="F8:I8"/>
    <mergeCell ref="J8:L8"/>
    <mergeCell ref="M8:O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0B01-8003-4651-AB2A-FFE7D6B35D0C}">
  <sheetPr>
    <tabColor theme="0" tint="-0.499984740745262"/>
    <pageSetUpPr fitToPage="1"/>
  </sheetPr>
  <dimension ref="B2:BM316"/>
  <sheetViews>
    <sheetView showGridLines="0" topLeftCell="A135" workbookViewId="0">
      <selection activeCell="J9" sqref="J9"/>
    </sheetView>
  </sheetViews>
  <sheetFormatPr defaultRowHeight="11.25" x14ac:dyDescent="0.2"/>
  <cols>
    <col min="1" max="1" width="7.140625" style="1" customWidth="1"/>
    <col min="2" max="2" width="1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6.42578125" style="1" customWidth="1"/>
    <col min="8" max="8" width="12" style="1" customWidth="1"/>
    <col min="9" max="9" width="13.5703125" style="1" customWidth="1"/>
    <col min="10" max="10" width="19.140625" style="1" customWidth="1"/>
    <col min="11" max="11" width="19.140625" style="1" hidden="1" customWidth="1"/>
    <col min="12" max="12" width="8" style="1" customWidth="1"/>
    <col min="13" max="13" width="9.28515625" style="1" hidden="1" customWidth="1"/>
    <col min="14" max="14" width="9.140625" style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32" max="16384" width="9.140625" style="1"/>
  </cols>
  <sheetData>
    <row r="2" spans="2:46" ht="36.950000000000003" customHeight="1" x14ac:dyDescent="0.25">
      <c r="D2" s="180" t="s">
        <v>601</v>
      </c>
      <c r="E2"/>
      <c r="F2"/>
      <c r="G2"/>
      <c r="L2" s="172" t="s">
        <v>148</v>
      </c>
      <c r="M2" s="173"/>
      <c r="N2" s="173"/>
      <c r="O2" s="173"/>
      <c r="P2" s="173"/>
      <c r="Q2" s="173"/>
      <c r="R2" s="173"/>
      <c r="S2" s="173"/>
      <c r="T2" s="173"/>
      <c r="U2" s="173"/>
      <c r="V2" s="173"/>
      <c r="AT2" s="2" t="s">
        <v>149</v>
      </c>
    </row>
    <row r="3" spans="2:46" ht="6.95" customHeight="1" x14ac:dyDescent="0.25">
      <c r="B3" s="3"/>
      <c r="C3" s="4"/>
      <c r="D3" s="180" t="s">
        <v>599</v>
      </c>
      <c r="E3"/>
      <c r="F3"/>
      <c r="G3"/>
      <c r="H3" s="4"/>
      <c r="I3" s="4"/>
      <c r="J3" s="4"/>
      <c r="K3" s="4"/>
      <c r="L3" s="5"/>
      <c r="AT3" s="2" t="s">
        <v>13</v>
      </c>
    </row>
    <row r="4" spans="2:46" ht="24.95" customHeight="1" x14ac:dyDescent="0.25">
      <c r="B4" s="5"/>
      <c r="D4" s="180" t="s">
        <v>598</v>
      </c>
      <c r="E4"/>
      <c r="F4"/>
      <c r="G4" s="180" t="s">
        <v>600</v>
      </c>
      <c r="L4" s="5"/>
      <c r="M4" s="7" t="s">
        <v>15</v>
      </c>
      <c r="AT4" s="2" t="s">
        <v>16</v>
      </c>
    </row>
    <row r="5" spans="2:46" ht="6.95" customHeight="1" x14ac:dyDescent="0.2">
      <c r="B5" s="5"/>
      <c r="L5" s="5"/>
    </row>
    <row r="6" spans="2:46" ht="12" customHeight="1" x14ac:dyDescent="0.2">
      <c r="B6" s="5"/>
      <c r="D6" s="8" t="s">
        <v>17</v>
      </c>
      <c r="L6" s="5"/>
    </row>
    <row r="7" spans="2:46" ht="16.5" customHeight="1" x14ac:dyDescent="0.2">
      <c r="B7" s="5"/>
      <c r="E7" s="170" t="str">
        <f>'[1]Rekapitulace stavby'!K6</f>
        <v>1.ZŠ Roudnice nad Labem, Karla Jeřábka 941</v>
      </c>
      <c r="F7" s="171"/>
      <c r="G7" s="171"/>
      <c r="H7" s="171"/>
      <c r="L7" s="5"/>
    </row>
    <row r="8" spans="2:46" s="9" customFormat="1" ht="12" customHeight="1" x14ac:dyDescent="0.25">
      <c r="B8" s="10"/>
      <c r="D8" s="8" t="s">
        <v>18</v>
      </c>
      <c r="L8" s="10"/>
    </row>
    <row r="9" spans="2:46" s="9" customFormat="1" ht="16.5" customHeight="1" x14ac:dyDescent="0.25">
      <c r="B9" s="10"/>
      <c r="E9" s="174" t="s">
        <v>150</v>
      </c>
      <c r="F9" s="175"/>
      <c r="G9" s="175"/>
      <c r="H9" s="175"/>
      <c r="L9" s="10"/>
    </row>
    <row r="10" spans="2:46" s="9" customFormat="1" x14ac:dyDescent="0.25">
      <c r="B10" s="10"/>
      <c r="L10" s="10"/>
    </row>
    <row r="11" spans="2:46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  <c r="L11" s="10"/>
    </row>
    <row r="12" spans="2:46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>
        <v>45321</v>
      </c>
      <c r="L12" s="10"/>
    </row>
    <row r="13" spans="2:46" s="9" customFormat="1" ht="10.9" customHeight="1" x14ac:dyDescent="0.25">
      <c r="B13" s="10"/>
      <c r="L13" s="10"/>
    </row>
    <row r="14" spans="2:46" s="9" customFormat="1" ht="12" customHeight="1" x14ac:dyDescent="0.25">
      <c r="B14" s="10"/>
      <c r="D14" s="8" t="s">
        <v>25</v>
      </c>
      <c r="I14" s="8" t="s">
        <v>26</v>
      </c>
      <c r="J14" s="11" t="str">
        <f>IF('[1]Rekapitulace stavby'!AN10="","",'[1]Rekapitulace stavby'!AN10)</f>
        <v/>
      </c>
      <c r="L14" s="10"/>
    </row>
    <row r="15" spans="2:46" s="9" customFormat="1" ht="18" customHeight="1" x14ac:dyDescent="0.25">
      <c r="B15" s="10"/>
      <c r="E15" s="11" t="str">
        <f>IF('[1]Rekapitulace stavby'!E11="","",'[1]Rekapitulace stavby'!E11)</f>
        <v xml:space="preserve"> </v>
      </c>
      <c r="I15" s="8" t="s">
        <v>27</v>
      </c>
      <c r="J15" s="11" t="str">
        <f>IF('[1]Rekapitulace stavby'!AN11="","",'[1]Rekapitulace stavby'!AN11)</f>
        <v/>
      </c>
      <c r="L15" s="10"/>
    </row>
    <row r="16" spans="2:46" s="9" customFormat="1" ht="6.95" customHeight="1" x14ac:dyDescent="0.25">
      <c r="B16" s="10"/>
      <c r="L16" s="10"/>
    </row>
    <row r="17" spans="2:12" s="9" customFormat="1" ht="12" customHeight="1" x14ac:dyDescent="0.25">
      <c r="B17" s="10"/>
      <c r="D17" s="8" t="s">
        <v>28</v>
      </c>
      <c r="I17" s="8" t="s">
        <v>26</v>
      </c>
      <c r="J17" s="13" t="str">
        <f>'[1]Rekapitulace stavby'!AN13</f>
        <v>Vyplň údaj</v>
      </c>
      <c r="L17" s="10"/>
    </row>
    <row r="18" spans="2:12" s="9" customFormat="1" ht="18" customHeight="1" x14ac:dyDescent="0.25">
      <c r="B18" s="10"/>
      <c r="E18" s="176" t="str">
        <f>'[1]Rekapitulace stavby'!E14</f>
        <v>Vyplň údaj</v>
      </c>
      <c r="F18" s="177"/>
      <c r="G18" s="177"/>
      <c r="H18" s="177"/>
      <c r="I18" s="8" t="s">
        <v>27</v>
      </c>
      <c r="J18" s="13" t="str">
        <f>'[1]Rekapitulace stavby'!AN14</f>
        <v>Vyplň údaj</v>
      </c>
      <c r="L18" s="10"/>
    </row>
    <row r="19" spans="2:12" s="9" customFormat="1" ht="6.95" customHeight="1" x14ac:dyDescent="0.25">
      <c r="B19" s="10"/>
      <c r="L19" s="10"/>
    </row>
    <row r="20" spans="2:12" s="9" customFormat="1" ht="12" customHeight="1" x14ac:dyDescent="0.25">
      <c r="B20" s="10"/>
      <c r="D20" s="8" t="s">
        <v>29</v>
      </c>
      <c r="I20" s="8" t="s">
        <v>26</v>
      </c>
      <c r="J20" s="11" t="str">
        <f>IF('[1]Rekapitulace stavby'!AN16="","",'[1]Rekapitulace stavby'!AN16)</f>
        <v/>
      </c>
      <c r="L20" s="10"/>
    </row>
    <row r="21" spans="2:12" s="9" customFormat="1" ht="18" customHeight="1" x14ac:dyDescent="0.25">
      <c r="B21" s="10"/>
      <c r="E21" s="11" t="str">
        <f>IF('[1]Rekapitulace stavby'!E17="","",'[1]Rekapitulace stavby'!E17)</f>
        <v xml:space="preserve"> </v>
      </c>
      <c r="I21" s="8" t="s">
        <v>27</v>
      </c>
      <c r="J21" s="11" t="str">
        <f>IF('[1]Rekapitulace stavby'!AN17="","",'[1]Rekapitulace stavby'!AN17)</f>
        <v/>
      </c>
      <c r="L21" s="10"/>
    </row>
    <row r="22" spans="2:12" s="9" customFormat="1" ht="6.95" customHeight="1" x14ac:dyDescent="0.25">
      <c r="B22" s="10"/>
      <c r="L22" s="10"/>
    </row>
    <row r="23" spans="2:12" s="9" customFormat="1" ht="12" customHeight="1" x14ac:dyDescent="0.25">
      <c r="B23" s="10"/>
      <c r="D23" s="8" t="s">
        <v>30</v>
      </c>
      <c r="I23" s="8" t="s">
        <v>26</v>
      </c>
      <c r="J23" s="11" t="str">
        <f>IF('[1]Rekapitulace stavby'!AN19="","",'[1]Rekapitulace stavby'!AN19)</f>
        <v/>
      </c>
      <c r="L23" s="10"/>
    </row>
    <row r="24" spans="2:12" s="9" customFormat="1" ht="18" customHeight="1" x14ac:dyDescent="0.25">
      <c r="B24" s="10"/>
      <c r="E24" s="11" t="str">
        <f>IF('[1]Rekapitulace stavby'!E20="","",'[1]Rekapitulace stavby'!E20)</f>
        <v xml:space="preserve"> </v>
      </c>
      <c r="I24" s="8" t="s">
        <v>27</v>
      </c>
      <c r="J24" s="11" t="str">
        <f>IF('[1]Rekapitulace stavby'!AN20="","",'[1]Rekapitulace stavby'!AN20)</f>
        <v/>
      </c>
      <c r="L24" s="10"/>
    </row>
    <row r="25" spans="2:12" s="9" customFormat="1" ht="6.95" customHeight="1" x14ac:dyDescent="0.25">
      <c r="B25" s="10"/>
      <c r="L25" s="10"/>
    </row>
    <row r="26" spans="2:12" s="9" customFormat="1" ht="12" customHeight="1" x14ac:dyDescent="0.25">
      <c r="B26" s="10"/>
      <c r="D26" s="8" t="s">
        <v>31</v>
      </c>
      <c r="L26" s="10"/>
    </row>
    <row r="27" spans="2:12" s="14" customFormat="1" ht="16.5" customHeight="1" x14ac:dyDescent="0.25">
      <c r="B27" s="15"/>
      <c r="E27" s="178" t="s">
        <v>151</v>
      </c>
      <c r="F27" s="178"/>
      <c r="G27" s="178"/>
      <c r="H27" s="178"/>
      <c r="L27" s="15"/>
    </row>
    <row r="28" spans="2:12" s="9" customFormat="1" ht="6.95" customHeight="1" x14ac:dyDescent="0.25">
      <c r="B28" s="10"/>
      <c r="L28" s="10"/>
    </row>
    <row r="29" spans="2:12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  <c r="L29" s="10"/>
    </row>
    <row r="30" spans="2:12" s="9" customFormat="1" ht="14.45" customHeight="1" x14ac:dyDescent="0.25">
      <c r="B30" s="10"/>
      <c r="D30" s="11" t="s">
        <v>152</v>
      </c>
      <c r="J30" s="119">
        <f>J95</f>
        <v>0</v>
      </c>
      <c r="L30" s="10"/>
    </row>
    <row r="31" spans="2:12" s="9" customFormat="1" ht="25.35" customHeight="1" x14ac:dyDescent="0.25">
      <c r="B31" s="10"/>
      <c r="D31" s="17" t="s">
        <v>4</v>
      </c>
      <c r="J31" s="18">
        <f>ROUND(J30, 2)</f>
        <v>0</v>
      </c>
      <c r="L31" s="10"/>
    </row>
    <row r="32" spans="2:12" s="9" customFormat="1" ht="6.95" customHeight="1" x14ac:dyDescent="0.25">
      <c r="B32" s="10"/>
      <c r="D32" s="16"/>
      <c r="E32" s="16"/>
      <c r="F32" s="16"/>
      <c r="G32" s="16"/>
      <c r="H32" s="16"/>
      <c r="I32" s="16"/>
      <c r="J32" s="16"/>
      <c r="K32" s="16"/>
      <c r="L32" s="10"/>
    </row>
    <row r="33" spans="2:12" s="9" customFormat="1" ht="14.45" customHeight="1" x14ac:dyDescent="0.25">
      <c r="B33" s="10"/>
      <c r="F33" s="19" t="s">
        <v>32</v>
      </c>
      <c r="I33" s="19" t="s">
        <v>33</v>
      </c>
      <c r="J33" s="19" t="s">
        <v>34</v>
      </c>
      <c r="L33" s="10"/>
    </row>
    <row r="34" spans="2:12" s="9" customFormat="1" ht="14.45" customHeight="1" x14ac:dyDescent="0.25">
      <c r="B34" s="10"/>
      <c r="D34" s="20" t="s">
        <v>1</v>
      </c>
      <c r="E34" s="8" t="s">
        <v>35</v>
      </c>
      <c r="F34" s="21">
        <f>J95</f>
        <v>0</v>
      </c>
      <c r="I34" s="22">
        <v>0.21</v>
      </c>
      <c r="J34" s="21">
        <f>J95*I34</f>
        <v>0</v>
      </c>
      <c r="L34" s="10"/>
    </row>
    <row r="35" spans="2:12" s="9" customFormat="1" ht="14.45" customHeight="1" x14ac:dyDescent="0.25">
      <c r="B35" s="10"/>
      <c r="E35" s="8" t="s">
        <v>36</v>
      </c>
      <c r="F35" s="21">
        <f>J95</f>
        <v>0</v>
      </c>
      <c r="I35" s="22">
        <v>0.15</v>
      </c>
      <c r="J35" s="21">
        <v>0</v>
      </c>
      <c r="L35" s="10"/>
    </row>
    <row r="36" spans="2:12" s="9" customFormat="1" ht="14.45" hidden="1" customHeight="1" x14ac:dyDescent="0.25">
      <c r="B36" s="10"/>
      <c r="E36" s="8" t="s">
        <v>37</v>
      </c>
      <c r="F36" s="21" t="e">
        <f>ROUND((SUM(#REF!) + SUM(BG137:BG314)),  2)</f>
        <v>#REF!</v>
      </c>
      <c r="I36" s="22">
        <v>0.21</v>
      </c>
      <c r="J36" s="21">
        <f>0</f>
        <v>0</v>
      </c>
      <c r="L36" s="10"/>
    </row>
    <row r="37" spans="2:12" s="9" customFormat="1" ht="14.45" hidden="1" customHeight="1" x14ac:dyDescent="0.25">
      <c r="B37" s="10"/>
      <c r="E37" s="8" t="s">
        <v>38</v>
      </c>
      <c r="F37" s="21" t="e">
        <f>ROUND((SUM(#REF!) + SUM(BH137:BH314)),  2)</f>
        <v>#REF!</v>
      </c>
      <c r="I37" s="22">
        <v>0.15</v>
      </c>
      <c r="J37" s="21">
        <f>0</f>
        <v>0</v>
      </c>
      <c r="L37" s="10"/>
    </row>
    <row r="38" spans="2:12" s="9" customFormat="1" ht="14.45" hidden="1" customHeight="1" x14ac:dyDescent="0.25">
      <c r="B38" s="10"/>
      <c r="E38" s="8" t="s">
        <v>39</v>
      </c>
      <c r="F38" s="21" t="e">
        <f>ROUND((SUM(#REF!) + SUM(BI137:BI314)),  2)</f>
        <v>#REF!</v>
      </c>
      <c r="I38" s="22">
        <v>0</v>
      </c>
      <c r="J38" s="21">
        <f>0</f>
        <v>0</v>
      </c>
      <c r="L38" s="10"/>
    </row>
    <row r="39" spans="2:12" s="9" customFormat="1" ht="6.95" customHeight="1" x14ac:dyDescent="0.25">
      <c r="B39" s="10"/>
      <c r="L39" s="10"/>
    </row>
    <row r="40" spans="2:12" s="9" customFormat="1" ht="25.35" customHeight="1" x14ac:dyDescent="0.25">
      <c r="B40" s="10"/>
      <c r="C40" s="23"/>
      <c r="D40" s="24"/>
      <c r="E40" s="25"/>
      <c r="F40" s="25"/>
      <c r="G40" s="26"/>
      <c r="H40" s="27"/>
      <c r="I40" s="25"/>
      <c r="J40" s="28"/>
      <c r="K40" s="29"/>
      <c r="L40" s="10"/>
    </row>
    <row r="41" spans="2:12" s="9" customFormat="1" ht="14.45" customHeight="1" x14ac:dyDescent="0.25">
      <c r="B41" s="10"/>
      <c r="L41" s="10"/>
    </row>
    <row r="42" spans="2:12" ht="14.45" customHeight="1" x14ac:dyDescent="0.2">
      <c r="B42" s="5"/>
      <c r="L42" s="5"/>
    </row>
    <row r="43" spans="2:12" ht="14.45" customHeight="1" x14ac:dyDescent="0.2">
      <c r="B43" s="5"/>
      <c r="L43" s="5"/>
    </row>
    <row r="44" spans="2:12" ht="14.45" customHeight="1" x14ac:dyDescent="0.2">
      <c r="B44" s="5"/>
      <c r="L44" s="5"/>
    </row>
    <row r="45" spans="2:12" ht="14.45" customHeight="1" x14ac:dyDescent="0.2">
      <c r="B45" s="5"/>
      <c r="L45" s="5"/>
    </row>
    <row r="46" spans="2:12" ht="14.45" customHeight="1" x14ac:dyDescent="0.2">
      <c r="B46" s="5"/>
      <c r="L46" s="5"/>
    </row>
    <row r="47" spans="2:12" ht="14.45" customHeight="1" x14ac:dyDescent="0.2">
      <c r="B47" s="5"/>
      <c r="L47" s="5"/>
    </row>
    <row r="48" spans="2:12" ht="14.45" customHeight="1" x14ac:dyDescent="0.2">
      <c r="B48" s="5"/>
      <c r="L48" s="5"/>
    </row>
    <row r="49" spans="2:12" s="9" customFormat="1" ht="14.45" customHeight="1" x14ac:dyDescent="0.25">
      <c r="B49" s="10"/>
      <c r="D49" s="120" t="s">
        <v>153</v>
      </c>
      <c r="E49" s="121"/>
      <c r="F49" s="121"/>
      <c r="G49" s="120" t="s">
        <v>154</v>
      </c>
      <c r="H49" s="121"/>
      <c r="I49" s="121"/>
      <c r="J49" s="121"/>
      <c r="K49" s="121"/>
      <c r="L49" s="10"/>
    </row>
    <row r="50" spans="2:12" x14ac:dyDescent="0.2">
      <c r="B50" s="5"/>
      <c r="L50" s="5"/>
    </row>
    <row r="51" spans="2:12" x14ac:dyDescent="0.2">
      <c r="B51" s="5"/>
      <c r="L51" s="5"/>
    </row>
    <row r="52" spans="2:12" x14ac:dyDescent="0.2">
      <c r="B52" s="5"/>
      <c r="L52" s="5"/>
    </row>
    <row r="53" spans="2:12" x14ac:dyDescent="0.2">
      <c r="B53" s="5"/>
      <c r="L53" s="5"/>
    </row>
    <row r="54" spans="2:12" x14ac:dyDescent="0.2">
      <c r="B54" s="5"/>
      <c r="L54" s="5"/>
    </row>
    <row r="55" spans="2:12" x14ac:dyDescent="0.2">
      <c r="B55" s="5"/>
      <c r="L55" s="5"/>
    </row>
    <row r="56" spans="2:12" x14ac:dyDescent="0.2">
      <c r="B56" s="5"/>
      <c r="L56" s="5"/>
    </row>
    <row r="57" spans="2:12" x14ac:dyDescent="0.2">
      <c r="B57" s="5"/>
      <c r="L57" s="5"/>
    </row>
    <row r="58" spans="2:12" x14ac:dyDescent="0.2">
      <c r="B58" s="5"/>
      <c r="L58" s="5"/>
    </row>
    <row r="59" spans="2:12" x14ac:dyDescent="0.2">
      <c r="B59" s="5"/>
      <c r="L59" s="5"/>
    </row>
    <row r="60" spans="2:12" s="9" customFormat="1" ht="12.75" x14ac:dyDescent="0.25">
      <c r="B60" s="10"/>
      <c r="D60" s="122" t="s">
        <v>155</v>
      </c>
      <c r="E60" s="123"/>
      <c r="F60" s="124" t="s">
        <v>156</v>
      </c>
      <c r="G60" s="122" t="s">
        <v>155</v>
      </c>
      <c r="H60" s="123"/>
      <c r="I60" s="123"/>
      <c r="J60" s="125" t="s">
        <v>156</v>
      </c>
      <c r="K60" s="123"/>
      <c r="L60" s="10"/>
    </row>
    <row r="61" spans="2:12" x14ac:dyDescent="0.2">
      <c r="B61" s="5"/>
      <c r="L61" s="5"/>
    </row>
    <row r="62" spans="2:12" x14ac:dyDescent="0.2">
      <c r="B62" s="5"/>
      <c r="L62" s="5"/>
    </row>
    <row r="63" spans="2:12" x14ac:dyDescent="0.2">
      <c r="B63" s="5"/>
      <c r="L63" s="5"/>
    </row>
    <row r="64" spans="2:12" s="9" customFormat="1" ht="12.75" x14ac:dyDescent="0.25">
      <c r="B64" s="10"/>
      <c r="D64" s="120" t="s">
        <v>157</v>
      </c>
      <c r="E64" s="121"/>
      <c r="F64" s="121"/>
      <c r="G64" s="120" t="s">
        <v>158</v>
      </c>
      <c r="H64" s="121"/>
      <c r="I64" s="121"/>
      <c r="J64" s="121"/>
      <c r="K64" s="121"/>
      <c r="L64" s="10"/>
    </row>
    <row r="65" spans="2:12" x14ac:dyDescent="0.2">
      <c r="B65" s="5"/>
      <c r="L65" s="5"/>
    </row>
    <row r="66" spans="2:12" x14ac:dyDescent="0.2">
      <c r="B66" s="5"/>
      <c r="L66" s="5"/>
    </row>
    <row r="67" spans="2:12" x14ac:dyDescent="0.2">
      <c r="B67" s="5"/>
      <c r="L67" s="5"/>
    </row>
    <row r="68" spans="2:12" x14ac:dyDescent="0.2">
      <c r="B68" s="5"/>
      <c r="L68" s="5"/>
    </row>
    <row r="69" spans="2:12" x14ac:dyDescent="0.2">
      <c r="B69" s="5"/>
      <c r="L69" s="5"/>
    </row>
    <row r="70" spans="2:12" x14ac:dyDescent="0.2">
      <c r="B70" s="5"/>
      <c r="L70" s="5"/>
    </row>
    <row r="71" spans="2:12" x14ac:dyDescent="0.2">
      <c r="B71" s="5"/>
      <c r="L71" s="5"/>
    </row>
    <row r="72" spans="2:12" x14ac:dyDescent="0.2">
      <c r="B72" s="5"/>
      <c r="L72" s="5"/>
    </row>
    <row r="73" spans="2:12" x14ac:dyDescent="0.2">
      <c r="B73" s="5"/>
      <c r="L73" s="5"/>
    </row>
    <row r="74" spans="2:12" x14ac:dyDescent="0.2">
      <c r="B74" s="5"/>
      <c r="L74" s="5"/>
    </row>
    <row r="75" spans="2:12" s="9" customFormat="1" ht="12.75" x14ac:dyDescent="0.25">
      <c r="B75" s="10"/>
      <c r="D75" s="122" t="s">
        <v>155</v>
      </c>
      <c r="E75" s="123"/>
      <c r="F75" s="124" t="s">
        <v>156</v>
      </c>
      <c r="G75" s="122" t="s">
        <v>155</v>
      </c>
      <c r="H75" s="123"/>
      <c r="I75" s="123"/>
      <c r="J75" s="125" t="s">
        <v>156</v>
      </c>
      <c r="K75" s="123"/>
      <c r="L75" s="10"/>
    </row>
    <row r="76" spans="2:12" s="9" customFormat="1" ht="14.45" customHeight="1" x14ac:dyDescent="0.25"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10"/>
    </row>
    <row r="80" spans="2:12" s="9" customFormat="1" ht="6.95" customHeight="1" x14ac:dyDescent="0.25">
      <c r="B80" s="32"/>
      <c r="C80" s="33"/>
      <c r="D80" s="33"/>
      <c r="E80" s="33"/>
      <c r="F80" s="33"/>
      <c r="G80" s="33"/>
      <c r="H80" s="33"/>
      <c r="I80" s="33"/>
      <c r="J80" s="33"/>
      <c r="K80" s="33"/>
      <c r="L80" s="10"/>
    </row>
    <row r="81" spans="2:47" s="9" customFormat="1" ht="24.95" customHeight="1" x14ac:dyDescent="0.25">
      <c r="B81" s="10"/>
      <c r="C81" s="6" t="s">
        <v>159</v>
      </c>
      <c r="L81" s="10"/>
    </row>
    <row r="82" spans="2:47" s="9" customFormat="1" ht="6.95" customHeight="1" x14ac:dyDescent="0.25">
      <c r="B82" s="10"/>
      <c r="L82" s="10"/>
    </row>
    <row r="83" spans="2:47" s="9" customFormat="1" ht="12" customHeight="1" x14ac:dyDescent="0.25">
      <c r="B83" s="10"/>
      <c r="C83" s="8" t="s">
        <v>17</v>
      </c>
      <c r="L83" s="10"/>
    </row>
    <row r="84" spans="2:47" s="9" customFormat="1" ht="16.5" customHeight="1" x14ac:dyDescent="0.25">
      <c r="B84" s="10"/>
      <c r="E84" s="170" t="str">
        <f>E7</f>
        <v>1.ZŠ Roudnice nad Labem, Karla Jeřábka 941</v>
      </c>
      <c r="F84" s="171"/>
      <c r="G84" s="171"/>
      <c r="H84" s="171"/>
      <c r="L84" s="10"/>
    </row>
    <row r="85" spans="2:47" s="9" customFormat="1" ht="12" customHeight="1" x14ac:dyDescent="0.25">
      <c r="B85" s="10"/>
      <c r="C85" s="8" t="s">
        <v>18</v>
      </c>
      <c r="L85" s="10"/>
    </row>
    <row r="86" spans="2:47" s="9" customFormat="1" ht="16.5" customHeight="1" x14ac:dyDescent="0.25">
      <c r="B86" s="10"/>
      <c r="E86" s="174" t="str">
        <f>E9</f>
        <v>101 - Laboratoř chemie</v>
      </c>
      <c r="F86" s="175"/>
      <c r="G86" s="175"/>
      <c r="H86" s="175"/>
      <c r="L86" s="10"/>
    </row>
    <row r="87" spans="2:47" s="9" customFormat="1" ht="6.95" customHeight="1" x14ac:dyDescent="0.25">
      <c r="B87" s="10"/>
      <c r="L87" s="10"/>
    </row>
    <row r="88" spans="2:47" s="9" customFormat="1" ht="12" customHeight="1" x14ac:dyDescent="0.25">
      <c r="B88" s="10"/>
      <c r="C88" s="8" t="s">
        <v>22</v>
      </c>
      <c r="F88" s="11" t="str">
        <f>F12</f>
        <v xml:space="preserve"> </v>
      </c>
      <c r="I88" s="8" t="s">
        <v>24</v>
      </c>
      <c r="J88" s="12">
        <f>IF(J12="","",J12)</f>
        <v>45321</v>
      </c>
      <c r="L88" s="10"/>
    </row>
    <row r="89" spans="2:47" s="9" customFormat="1" ht="6.95" customHeight="1" x14ac:dyDescent="0.25">
      <c r="B89" s="10"/>
      <c r="L89" s="10"/>
    </row>
    <row r="90" spans="2:47" s="9" customFormat="1" ht="15.2" customHeight="1" x14ac:dyDescent="0.25">
      <c r="B90" s="10"/>
      <c r="C90" s="8" t="s">
        <v>25</v>
      </c>
      <c r="F90" s="11" t="str">
        <f>E15</f>
        <v xml:space="preserve"> </v>
      </c>
      <c r="I90" s="8" t="s">
        <v>29</v>
      </c>
      <c r="J90" s="34" t="str">
        <f>E21</f>
        <v xml:space="preserve"> </v>
      </c>
      <c r="L90" s="10"/>
    </row>
    <row r="91" spans="2:47" s="9" customFormat="1" ht="15.2" customHeight="1" x14ac:dyDescent="0.25">
      <c r="B91" s="10"/>
      <c r="C91" s="8" t="s">
        <v>28</v>
      </c>
      <c r="F91" s="11" t="str">
        <f>IF(E18="","",E18)</f>
        <v>Vyplň údaj</v>
      </c>
      <c r="I91" s="8" t="s">
        <v>30</v>
      </c>
      <c r="J91" s="34" t="str">
        <f>E24</f>
        <v xml:space="preserve"> </v>
      </c>
      <c r="L91" s="10"/>
    </row>
    <row r="92" spans="2:47" s="9" customFormat="1" ht="10.35" customHeight="1" x14ac:dyDescent="0.25">
      <c r="B92" s="10"/>
      <c r="L92" s="10"/>
    </row>
    <row r="93" spans="2:47" s="9" customFormat="1" ht="29.25" customHeight="1" x14ac:dyDescent="0.25">
      <c r="B93" s="10"/>
      <c r="C93" s="35" t="s">
        <v>160</v>
      </c>
      <c r="D93" s="23"/>
      <c r="E93" s="23"/>
      <c r="F93" s="23"/>
      <c r="G93" s="23"/>
      <c r="H93" s="23"/>
      <c r="I93" s="23"/>
      <c r="J93" s="36" t="s">
        <v>43</v>
      </c>
      <c r="K93" s="23"/>
      <c r="L93" s="10"/>
    </row>
    <row r="94" spans="2:47" s="9" customFormat="1" ht="10.35" customHeight="1" x14ac:dyDescent="0.25">
      <c r="B94" s="10"/>
      <c r="L94" s="10"/>
    </row>
    <row r="95" spans="2:47" s="9" customFormat="1" ht="22.9" customHeight="1" x14ac:dyDescent="0.25">
      <c r="B95" s="10"/>
      <c r="C95" s="37" t="s">
        <v>161</v>
      </c>
      <c r="J95" s="18">
        <f>J137+J256</f>
        <v>0</v>
      </c>
      <c r="L95" s="10"/>
      <c r="AU95" s="2" t="s">
        <v>44</v>
      </c>
    </row>
    <row r="96" spans="2:47" s="38" customFormat="1" ht="24.95" customHeight="1" x14ac:dyDescent="0.25">
      <c r="B96" s="39"/>
      <c r="D96" s="40" t="s">
        <v>162</v>
      </c>
      <c r="E96" s="41"/>
      <c r="F96" s="41"/>
      <c r="G96" s="41"/>
      <c r="H96" s="41"/>
      <c r="I96" s="41"/>
      <c r="J96" s="42">
        <f>J138</f>
        <v>0</v>
      </c>
      <c r="L96" s="39"/>
    </row>
    <row r="97" spans="2:12" s="43" customFormat="1" ht="19.899999999999999" customHeight="1" x14ac:dyDescent="0.25">
      <c r="B97" s="44"/>
      <c r="D97" s="45" t="s">
        <v>163</v>
      </c>
      <c r="E97" s="46"/>
      <c r="F97" s="46"/>
      <c r="G97" s="46"/>
      <c r="H97" s="46"/>
      <c r="I97" s="46"/>
      <c r="J97" s="47">
        <f>J139</f>
        <v>0</v>
      </c>
      <c r="L97" s="44"/>
    </row>
    <row r="98" spans="2:12" s="43" customFormat="1" ht="19.899999999999999" customHeight="1" x14ac:dyDescent="0.25">
      <c r="B98" s="44"/>
      <c r="D98" s="45" t="s">
        <v>164</v>
      </c>
      <c r="E98" s="46"/>
      <c r="F98" s="46"/>
      <c r="G98" s="46"/>
      <c r="H98" s="46"/>
      <c r="I98" s="46"/>
      <c r="J98" s="47">
        <f>J142</f>
        <v>0</v>
      </c>
      <c r="L98" s="44"/>
    </row>
    <row r="99" spans="2:12" s="43" customFormat="1" ht="19.899999999999999" customHeight="1" x14ac:dyDescent="0.25">
      <c r="B99" s="44"/>
      <c r="D99" s="45" t="s">
        <v>165</v>
      </c>
      <c r="E99" s="46"/>
      <c r="F99" s="46"/>
      <c r="G99" s="46"/>
      <c r="H99" s="46"/>
      <c r="I99" s="46"/>
      <c r="J99" s="47">
        <f>J147</f>
        <v>0</v>
      </c>
      <c r="L99" s="44"/>
    </row>
    <row r="100" spans="2:12" s="43" customFormat="1" ht="19.899999999999999" customHeight="1" x14ac:dyDescent="0.25">
      <c r="B100" s="44"/>
      <c r="D100" s="45" t="s">
        <v>166</v>
      </c>
      <c r="E100" s="46"/>
      <c r="F100" s="46"/>
      <c r="G100" s="46"/>
      <c r="H100" s="46"/>
      <c r="I100" s="46"/>
      <c r="J100" s="47">
        <f>J165</f>
        <v>0</v>
      </c>
      <c r="L100" s="44"/>
    </row>
    <row r="101" spans="2:12" s="43" customFormat="1" ht="19.899999999999999" customHeight="1" x14ac:dyDescent="0.25">
      <c r="B101" s="44"/>
      <c r="D101" s="45" t="s">
        <v>167</v>
      </c>
      <c r="E101" s="46"/>
      <c r="F101" s="46"/>
      <c r="G101" s="46"/>
      <c r="H101" s="46"/>
      <c r="I101" s="46"/>
      <c r="J101" s="47">
        <f>J180</f>
        <v>0</v>
      </c>
      <c r="L101" s="44"/>
    </row>
    <row r="102" spans="2:12" s="43" customFormat="1" ht="19.899999999999999" customHeight="1" x14ac:dyDescent="0.25">
      <c r="B102" s="44"/>
      <c r="D102" s="45" t="s">
        <v>168</v>
      </c>
      <c r="E102" s="46"/>
      <c r="F102" s="46"/>
      <c r="G102" s="46"/>
      <c r="H102" s="46"/>
      <c r="I102" s="46"/>
      <c r="J102" s="47">
        <f>J206</f>
        <v>0</v>
      </c>
      <c r="L102" s="44"/>
    </row>
    <row r="103" spans="2:12" s="43" customFormat="1" ht="19.899999999999999" customHeight="1" x14ac:dyDescent="0.25">
      <c r="B103" s="44"/>
      <c r="D103" s="45" t="s">
        <v>169</v>
      </c>
      <c r="E103" s="46"/>
      <c r="F103" s="46"/>
      <c r="G103" s="46"/>
      <c r="H103" s="46"/>
      <c r="I103" s="46"/>
      <c r="J103" s="47">
        <f>J211</f>
        <v>0</v>
      </c>
      <c r="L103" s="44"/>
    </row>
    <row r="104" spans="2:12" s="43" customFormat="1" ht="19.899999999999999" customHeight="1" x14ac:dyDescent="0.25">
      <c r="B104" s="44"/>
      <c r="D104" s="45" t="s">
        <v>170</v>
      </c>
      <c r="E104" s="46"/>
      <c r="F104" s="46"/>
      <c r="G104" s="46"/>
      <c r="H104" s="46"/>
      <c r="I104" s="46"/>
      <c r="J104" s="47">
        <f>J213</f>
        <v>0</v>
      </c>
      <c r="L104" s="44"/>
    </row>
    <row r="105" spans="2:12" s="43" customFormat="1" ht="19.899999999999999" customHeight="1" x14ac:dyDescent="0.25">
      <c r="B105" s="44"/>
      <c r="D105" s="45" t="s">
        <v>171</v>
      </c>
      <c r="E105" s="46"/>
      <c r="F105" s="46"/>
      <c r="G105" s="46"/>
      <c r="H105" s="46"/>
      <c r="I105" s="46"/>
      <c r="J105" s="47">
        <f>J221</f>
        <v>0</v>
      </c>
      <c r="L105" s="44"/>
    </row>
    <row r="106" spans="2:12" s="38" customFormat="1" ht="24.95" customHeight="1" x14ac:dyDescent="0.25">
      <c r="B106" s="39"/>
      <c r="D106" s="40" t="s">
        <v>45</v>
      </c>
      <c r="E106" s="41"/>
      <c r="F106" s="41"/>
      <c r="G106" s="41"/>
      <c r="H106" s="41"/>
      <c r="I106" s="41"/>
      <c r="J106" s="42">
        <f>J223</f>
        <v>0</v>
      </c>
      <c r="L106" s="39"/>
    </row>
    <row r="107" spans="2:12" s="43" customFormat="1" ht="19.899999999999999" customHeight="1" x14ac:dyDescent="0.25">
      <c r="B107" s="44"/>
      <c r="D107" s="45" t="s">
        <v>172</v>
      </c>
      <c r="E107" s="46"/>
      <c r="F107" s="46"/>
      <c r="G107" s="46"/>
      <c r="H107" s="46"/>
      <c r="I107" s="46"/>
      <c r="J107" s="47">
        <f>J224</f>
        <v>0</v>
      </c>
      <c r="L107" s="44"/>
    </row>
    <row r="108" spans="2:12" s="43" customFormat="1" ht="19.899999999999999" customHeight="1" x14ac:dyDescent="0.25">
      <c r="B108" s="44"/>
      <c r="D108" s="45" t="s">
        <v>173</v>
      </c>
      <c r="E108" s="46"/>
      <c r="F108" s="46"/>
      <c r="G108" s="46"/>
      <c r="H108" s="46"/>
      <c r="I108" s="46"/>
      <c r="J108" s="47">
        <f>J241</f>
        <v>0</v>
      </c>
      <c r="L108" s="44"/>
    </row>
    <row r="109" spans="2:12" s="43" customFormat="1" ht="19.899999999999999" customHeight="1" x14ac:dyDescent="0.25">
      <c r="B109" s="44"/>
      <c r="D109" s="45" t="s">
        <v>174</v>
      </c>
      <c r="E109" s="46"/>
      <c r="F109" s="46"/>
      <c r="G109" s="46"/>
      <c r="H109" s="46"/>
      <c r="I109" s="46"/>
      <c r="J109" s="47">
        <f>J248</f>
        <v>0</v>
      </c>
      <c r="L109" s="44"/>
    </row>
    <row r="110" spans="2:12" s="43" customFormat="1" ht="19.899999999999999" customHeight="1" x14ac:dyDescent="0.25">
      <c r="B110" s="44"/>
      <c r="D110" s="45" t="s">
        <v>175</v>
      </c>
      <c r="E110" s="46"/>
      <c r="F110" s="46"/>
      <c r="G110" s="46"/>
      <c r="H110" s="46"/>
      <c r="I110" s="46"/>
      <c r="J110" s="47">
        <f>J253</f>
        <v>0</v>
      </c>
      <c r="L110" s="44"/>
    </row>
    <row r="111" spans="2:12" s="43" customFormat="1" ht="19.899999999999999" customHeight="1" x14ac:dyDescent="0.25">
      <c r="B111" s="44"/>
      <c r="D111" s="45" t="s">
        <v>176</v>
      </c>
      <c r="E111" s="46"/>
      <c r="F111" s="46"/>
      <c r="G111" s="46"/>
      <c r="H111" s="46"/>
      <c r="I111" s="46"/>
      <c r="J111" s="47">
        <f>J257</f>
        <v>0</v>
      </c>
      <c r="L111" s="44"/>
    </row>
    <row r="112" spans="2:12" s="43" customFormat="1" ht="19.899999999999999" customHeight="1" x14ac:dyDescent="0.25">
      <c r="B112" s="44"/>
      <c r="D112" s="45" t="s">
        <v>177</v>
      </c>
      <c r="E112" s="46"/>
      <c r="F112" s="46"/>
      <c r="G112" s="46"/>
      <c r="H112" s="46"/>
      <c r="I112" s="46"/>
      <c r="J112" s="47">
        <f>J266</f>
        <v>0</v>
      </c>
      <c r="L112" s="44"/>
    </row>
    <row r="113" spans="2:12" s="43" customFormat="1" ht="19.899999999999999" customHeight="1" x14ac:dyDescent="0.25">
      <c r="B113" s="44"/>
      <c r="D113" s="45" t="s">
        <v>178</v>
      </c>
      <c r="E113" s="46"/>
      <c r="F113" s="46"/>
      <c r="G113" s="46"/>
      <c r="H113" s="46"/>
      <c r="I113" s="46"/>
      <c r="J113" s="47">
        <f>J274</f>
        <v>0</v>
      </c>
      <c r="L113" s="44"/>
    </row>
    <row r="114" spans="2:12" s="43" customFormat="1" ht="19.899999999999999" customHeight="1" x14ac:dyDescent="0.25">
      <c r="B114" s="44"/>
      <c r="D114" s="45" t="s">
        <v>179</v>
      </c>
      <c r="E114" s="46"/>
      <c r="F114" s="46"/>
      <c r="G114" s="46"/>
      <c r="H114" s="46"/>
      <c r="I114" s="46"/>
      <c r="J114" s="47">
        <f>J285</f>
        <v>0</v>
      </c>
      <c r="L114" s="44"/>
    </row>
    <row r="115" spans="2:12" s="43" customFormat="1" ht="19.899999999999999" customHeight="1" x14ac:dyDescent="0.25">
      <c r="B115" s="44"/>
      <c r="D115" s="45" t="s">
        <v>48</v>
      </c>
      <c r="E115" s="46"/>
      <c r="F115" s="46"/>
      <c r="G115" s="46"/>
      <c r="H115" s="46"/>
      <c r="I115" s="46"/>
      <c r="J115" s="47">
        <f>J291</f>
        <v>0</v>
      </c>
      <c r="L115" s="44"/>
    </row>
    <row r="116" spans="2:12" s="43" customFormat="1" ht="19.899999999999999" customHeight="1" x14ac:dyDescent="0.25">
      <c r="B116" s="44"/>
      <c r="D116" s="45" t="s">
        <v>49</v>
      </c>
      <c r="E116" s="46"/>
      <c r="F116" s="46"/>
      <c r="G116" s="46"/>
      <c r="H116" s="46"/>
      <c r="I116" s="46"/>
      <c r="J116" s="47">
        <f>J301</f>
        <v>0</v>
      </c>
      <c r="L116" s="44"/>
    </row>
    <row r="117" spans="2:12" s="9" customFormat="1" ht="21.75" customHeight="1" x14ac:dyDescent="0.25">
      <c r="B117" s="10"/>
      <c r="L117" s="10"/>
    </row>
    <row r="118" spans="2:12" s="9" customFormat="1" ht="6.95" customHeight="1" x14ac:dyDescent="0.25">
      <c r="B118" s="10"/>
      <c r="L118" s="10"/>
    </row>
    <row r="119" spans="2:12" s="9" customFormat="1" ht="6.95" customHeight="1" x14ac:dyDescent="0.25">
      <c r="B119" s="30"/>
      <c r="C119" s="31"/>
      <c r="D119" s="31"/>
      <c r="E119" s="31"/>
      <c r="F119" s="31"/>
      <c r="G119" s="31"/>
      <c r="H119" s="31"/>
      <c r="I119" s="31"/>
      <c r="J119" s="31"/>
      <c r="K119" s="31"/>
      <c r="L119" s="10"/>
    </row>
    <row r="123" spans="2:12" s="9" customFormat="1" ht="6.95" customHeight="1" x14ac:dyDescent="0.25">
      <c r="B123" s="32"/>
      <c r="C123" s="33"/>
      <c r="D123" s="33"/>
      <c r="E123" s="33"/>
      <c r="F123" s="33"/>
      <c r="G123" s="33"/>
      <c r="H123" s="33"/>
      <c r="I123" s="33"/>
      <c r="J123" s="33"/>
      <c r="K123" s="33"/>
      <c r="L123" s="10"/>
    </row>
    <row r="124" spans="2:12" s="9" customFormat="1" ht="24.95" customHeight="1" x14ac:dyDescent="0.25">
      <c r="B124" s="10"/>
      <c r="C124" s="6" t="s">
        <v>180</v>
      </c>
      <c r="L124" s="10"/>
    </row>
    <row r="125" spans="2:12" s="9" customFormat="1" ht="6.95" customHeight="1" x14ac:dyDescent="0.25">
      <c r="B125" s="10"/>
      <c r="L125" s="10"/>
    </row>
    <row r="126" spans="2:12" s="9" customFormat="1" ht="12" customHeight="1" x14ac:dyDescent="0.25">
      <c r="B126" s="10"/>
      <c r="C126" s="8" t="s">
        <v>17</v>
      </c>
      <c r="L126" s="10"/>
    </row>
    <row r="127" spans="2:12" s="9" customFormat="1" ht="16.5" customHeight="1" x14ac:dyDescent="0.25">
      <c r="B127" s="10"/>
      <c r="E127" s="170" t="str">
        <f>E7</f>
        <v>1.ZŠ Roudnice nad Labem, Karla Jeřábka 941</v>
      </c>
      <c r="F127" s="171"/>
      <c r="G127" s="171"/>
      <c r="H127" s="171"/>
      <c r="L127" s="10"/>
    </row>
    <row r="128" spans="2:12" s="9" customFormat="1" ht="12" customHeight="1" x14ac:dyDescent="0.25">
      <c r="B128" s="10"/>
      <c r="C128" s="8" t="s">
        <v>18</v>
      </c>
      <c r="L128" s="10"/>
    </row>
    <row r="129" spans="2:65" s="9" customFormat="1" ht="16.5" customHeight="1" x14ac:dyDescent="0.25">
      <c r="B129" s="10"/>
      <c r="E129" s="174" t="str">
        <f>E9</f>
        <v>101 - Laboratoř chemie</v>
      </c>
      <c r="F129" s="175"/>
      <c r="G129" s="175"/>
      <c r="H129" s="175"/>
      <c r="L129" s="10"/>
    </row>
    <row r="130" spans="2:65" s="9" customFormat="1" ht="6.95" customHeight="1" x14ac:dyDescent="0.25">
      <c r="B130" s="10"/>
      <c r="L130" s="10"/>
    </row>
    <row r="131" spans="2:65" s="9" customFormat="1" ht="12" customHeight="1" x14ac:dyDescent="0.25">
      <c r="B131" s="10"/>
      <c r="C131" s="8" t="s">
        <v>22</v>
      </c>
      <c r="F131" s="11" t="str">
        <f>F12</f>
        <v xml:space="preserve"> </v>
      </c>
      <c r="I131" s="8" t="s">
        <v>24</v>
      </c>
      <c r="J131" s="12">
        <f>IF(J12="","",J12)</f>
        <v>45321</v>
      </c>
      <c r="L131" s="10"/>
    </row>
    <row r="132" spans="2:65" s="9" customFormat="1" ht="6.95" customHeight="1" x14ac:dyDescent="0.25">
      <c r="B132" s="10"/>
      <c r="L132" s="10"/>
    </row>
    <row r="133" spans="2:65" s="9" customFormat="1" ht="15.2" customHeight="1" x14ac:dyDescent="0.25">
      <c r="B133" s="10"/>
      <c r="C133" s="8" t="s">
        <v>25</v>
      </c>
      <c r="F133" s="11" t="str">
        <f>E15</f>
        <v xml:space="preserve"> </v>
      </c>
      <c r="I133" s="8" t="s">
        <v>29</v>
      </c>
      <c r="J133" s="34" t="str">
        <f>E21</f>
        <v xml:space="preserve"> </v>
      </c>
      <c r="L133" s="10"/>
    </row>
    <row r="134" spans="2:65" s="9" customFormat="1" ht="15.2" customHeight="1" x14ac:dyDescent="0.25">
      <c r="B134" s="10"/>
      <c r="C134" s="8" t="s">
        <v>28</v>
      </c>
      <c r="F134" s="11" t="str">
        <f>IF(E18="","",E18)</f>
        <v>Vyplň údaj</v>
      </c>
      <c r="I134" s="8" t="s">
        <v>30</v>
      </c>
      <c r="J134" s="34" t="str">
        <f>E24</f>
        <v xml:space="preserve"> </v>
      </c>
      <c r="L134" s="10"/>
    </row>
    <row r="135" spans="2:65" s="9" customFormat="1" ht="10.35" customHeight="1" x14ac:dyDescent="0.25">
      <c r="B135" s="10"/>
      <c r="L135" s="10"/>
    </row>
    <row r="136" spans="2:65" s="48" customFormat="1" ht="29.25" customHeight="1" x14ac:dyDescent="0.25">
      <c r="B136" s="49"/>
      <c r="C136" s="50" t="s">
        <v>181</v>
      </c>
      <c r="D136" s="51" t="s">
        <v>50</v>
      </c>
      <c r="E136" s="51" t="s">
        <v>3</v>
      </c>
      <c r="F136" s="51" t="s">
        <v>2</v>
      </c>
      <c r="G136" s="51" t="s">
        <v>51</v>
      </c>
      <c r="H136" s="51" t="s">
        <v>0</v>
      </c>
      <c r="I136" s="51" t="s">
        <v>52</v>
      </c>
      <c r="J136" s="52" t="s">
        <v>43</v>
      </c>
      <c r="K136" s="126" t="s">
        <v>53</v>
      </c>
      <c r="L136" s="49"/>
      <c r="M136" s="53" t="s">
        <v>20</v>
      </c>
      <c r="N136" s="54" t="s">
        <v>1</v>
      </c>
      <c r="O136" s="54" t="s">
        <v>54</v>
      </c>
      <c r="P136" s="54" t="s">
        <v>55</v>
      </c>
      <c r="Q136" s="54" t="s">
        <v>56</v>
      </c>
      <c r="R136" s="54" t="s">
        <v>57</v>
      </c>
      <c r="S136" s="54" t="s">
        <v>58</v>
      </c>
      <c r="T136" s="55" t="s">
        <v>59</v>
      </c>
    </row>
    <row r="137" spans="2:65" s="9" customFormat="1" ht="22.9" customHeight="1" x14ac:dyDescent="0.25">
      <c r="B137" s="10"/>
      <c r="C137" s="56" t="s">
        <v>182</v>
      </c>
      <c r="J137" s="57">
        <f>BK137</f>
        <v>0</v>
      </c>
      <c r="L137" s="10"/>
      <c r="M137" s="58"/>
      <c r="N137" s="16"/>
      <c r="O137" s="16"/>
      <c r="P137" s="59">
        <f>P138+P223</f>
        <v>0</v>
      </c>
      <c r="Q137" s="16"/>
      <c r="R137" s="59">
        <f>R138+R223</f>
        <v>46.091599100000003</v>
      </c>
      <c r="S137" s="16"/>
      <c r="T137" s="60">
        <f>T138+T223</f>
        <v>36.053117580000006</v>
      </c>
      <c r="AT137" s="2" t="s">
        <v>60</v>
      </c>
      <c r="AU137" s="2" t="s">
        <v>44</v>
      </c>
      <c r="BK137" s="61">
        <f>BK138+BK223</f>
        <v>0</v>
      </c>
    </row>
    <row r="138" spans="2:65" s="62" customFormat="1" ht="25.9" customHeight="1" x14ac:dyDescent="0.2">
      <c r="B138" s="63"/>
      <c r="D138" s="64" t="s">
        <v>60</v>
      </c>
      <c r="E138" s="65" t="s">
        <v>183</v>
      </c>
      <c r="F138" s="65" t="s">
        <v>184</v>
      </c>
      <c r="J138" s="67">
        <f>BK138</f>
        <v>0</v>
      </c>
      <c r="L138" s="63"/>
      <c r="M138" s="68"/>
      <c r="P138" s="69">
        <f>P139+P142+P147+P165+P180+P206+P211+P213+P221</f>
        <v>0</v>
      </c>
      <c r="R138" s="69">
        <f>R139+R142+R147+R165+R180+R206+R211+R213+R221</f>
        <v>43.641580980000001</v>
      </c>
      <c r="T138" s="70">
        <f>T139+T142+T147+T165+T180+T206+T211+T213+T221</f>
        <v>36.032097580000006</v>
      </c>
      <c r="AR138" s="64" t="s">
        <v>67</v>
      </c>
      <c r="AT138" s="71" t="s">
        <v>60</v>
      </c>
      <c r="AU138" s="71" t="s">
        <v>63</v>
      </c>
      <c r="AY138" s="64" t="s">
        <v>64</v>
      </c>
      <c r="BK138" s="72">
        <f>BK139+BK142+BK147+BK165+BK180+BK206+BK211+BK213+BK221</f>
        <v>0</v>
      </c>
    </row>
    <row r="139" spans="2:65" s="62" customFormat="1" ht="22.9" customHeight="1" x14ac:dyDescent="0.2">
      <c r="B139" s="63"/>
      <c r="D139" s="64" t="s">
        <v>60</v>
      </c>
      <c r="E139" s="73" t="s">
        <v>67</v>
      </c>
      <c r="F139" s="73" t="s">
        <v>185</v>
      </c>
      <c r="J139" s="74">
        <f>BK139</f>
        <v>0</v>
      </c>
      <c r="L139" s="63"/>
      <c r="M139" s="68"/>
      <c r="P139" s="69">
        <f>SUM(P140:P141)</f>
        <v>0</v>
      </c>
      <c r="R139" s="69">
        <f>SUM(R140:R141)</f>
        <v>0</v>
      </c>
      <c r="T139" s="70">
        <f>SUM(T140:T141)</f>
        <v>8.1756999999999991</v>
      </c>
      <c r="AR139" s="64" t="s">
        <v>67</v>
      </c>
      <c r="AT139" s="71" t="s">
        <v>60</v>
      </c>
      <c r="AU139" s="71" t="s">
        <v>67</v>
      </c>
      <c r="AY139" s="64" t="s">
        <v>64</v>
      </c>
      <c r="BK139" s="72">
        <f>SUM(BK140:BK141)</f>
        <v>0</v>
      </c>
    </row>
    <row r="140" spans="2:65" s="9" customFormat="1" ht="24.2" customHeight="1" x14ac:dyDescent="0.25">
      <c r="B140" s="102"/>
      <c r="C140" s="103" t="s">
        <v>67</v>
      </c>
      <c r="D140" s="75" t="s">
        <v>5</v>
      </c>
      <c r="E140" s="76" t="s">
        <v>186</v>
      </c>
      <c r="F140" s="77" t="s">
        <v>187</v>
      </c>
      <c r="G140" s="78" t="s">
        <v>188</v>
      </c>
      <c r="H140" s="87">
        <v>4.3029999999999999</v>
      </c>
      <c r="I140" s="79"/>
      <c r="J140" s="80">
        <f>ROUND(I140*H140,2)</f>
        <v>0</v>
      </c>
      <c r="K140" s="127"/>
      <c r="L140" s="10"/>
      <c r="M140" s="128" t="s">
        <v>20</v>
      </c>
      <c r="N140" s="82" t="s">
        <v>35</v>
      </c>
      <c r="P140" s="83">
        <f>O140*H140</f>
        <v>0</v>
      </c>
      <c r="Q140" s="83">
        <v>0</v>
      </c>
      <c r="R140" s="83">
        <f>Q140*H140</f>
        <v>0</v>
      </c>
      <c r="S140" s="83">
        <v>1.9</v>
      </c>
      <c r="T140" s="84">
        <f>S140*H140</f>
        <v>8.1756999999999991</v>
      </c>
      <c r="AR140" s="85" t="s">
        <v>81</v>
      </c>
      <c r="AT140" s="85" t="s">
        <v>5</v>
      </c>
      <c r="AU140" s="85" t="s">
        <v>13</v>
      </c>
      <c r="AY140" s="2" t="s">
        <v>64</v>
      </c>
      <c r="BE140" s="86">
        <f>IF(N140="základní",J140,0)</f>
        <v>0</v>
      </c>
      <c r="BF140" s="86">
        <f>IF(N140="snížená",J140,0)</f>
        <v>0</v>
      </c>
      <c r="BG140" s="86">
        <f>IF(N140="zákl. přenesená",J140,0)</f>
        <v>0</v>
      </c>
      <c r="BH140" s="86">
        <f>IF(N140="sníž. přenesená",J140,0)</f>
        <v>0</v>
      </c>
      <c r="BI140" s="86">
        <f>IF(N140="nulová",J140,0)</f>
        <v>0</v>
      </c>
      <c r="BJ140" s="2" t="s">
        <v>67</v>
      </c>
      <c r="BK140" s="86">
        <f>ROUND(I140*H140,2)</f>
        <v>0</v>
      </c>
      <c r="BL140" s="2" t="s">
        <v>81</v>
      </c>
      <c r="BM140" s="85" t="s">
        <v>189</v>
      </c>
    </row>
    <row r="141" spans="2:65" s="104" customFormat="1" x14ac:dyDescent="0.25">
      <c r="B141" s="105"/>
      <c r="D141" s="129" t="s">
        <v>190</v>
      </c>
      <c r="E141" s="106" t="s">
        <v>20</v>
      </c>
      <c r="F141" s="130" t="s">
        <v>191</v>
      </c>
      <c r="H141" s="131">
        <v>4.3029999999999999</v>
      </c>
      <c r="I141" s="107"/>
      <c r="L141" s="105"/>
      <c r="M141" s="132"/>
      <c r="T141" s="108"/>
      <c r="AT141" s="106" t="s">
        <v>190</v>
      </c>
      <c r="AU141" s="106" t="s">
        <v>13</v>
      </c>
      <c r="AV141" s="104" t="s">
        <v>13</v>
      </c>
      <c r="AW141" s="104" t="s">
        <v>192</v>
      </c>
      <c r="AX141" s="104" t="s">
        <v>63</v>
      </c>
      <c r="AY141" s="106" t="s">
        <v>64</v>
      </c>
    </row>
    <row r="142" spans="2:65" s="62" customFormat="1" ht="22.9" customHeight="1" x14ac:dyDescent="0.2">
      <c r="B142" s="63"/>
      <c r="D142" s="64" t="s">
        <v>60</v>
      </c>
      <c r="E142" s="73" t="s">
        <v>13</v>
      </c>
      <c r="F142" s="73" t="s">
        <v>193</v>
      </c>
      <c r="I142" s="66"/>
      <c r="J142" s="74">
        <f>BK142</f>
        <v>0</v>
      </c>
      <c r="L142" s="63"/>
      <c r="M142" s="68"/>
      <c r="P142" s="69">
        <f>SUM(P143:P146)</f>
        <v>0</v>
      </c>
      <c r="R142" s="69">
        <f>SUM(R143:R146)</f>
        <v>5.2326262000000003</v>
      </c>
      <c r="T142" s="70">
        <f>SUM(T143:T146)</f>
        <v>0</v>
      </c>
      <c r="AR142" s="64" t="s">
        <v>67</v>
      </c>
      <c r="AT142" s="71" t="s">
        <v>60</v>
      </c>
      <c r="AU142" s="71" t="s">
        <v>67</v>
      </c>
      <c r="AY142" s="64" t="s">
        <v>64</v>
      </c>
      <c r="BK142" s="72">
        <f>SUM(BK143:BK146)</f>
        <v>0</v>
      </c>
    </row>
    <row r="143" spans="2:65" s="9" customFormat="1" ht="24.2" customHeight="1" x14ac:dyDescent="0.25">
      <c r="B143" s="102"/>
      <c r="C143" s="103" t="s">
        <v>13</v>
      </c>
      <c r="D143" s="75" t="s">
        <v>5</v>
      </c>
      <c r="E143" s="76" t="s">
        <v>194</v>
      </c>
      <c r="F143" s="77" t="s">
        <v>195</v>
      </c>
      <c r="G143" s="78" t="s">
        <v>7</v>
      </c>
      <c r="H143" s="87">
        <v>13.66</v>
      </c>
      <c r="I143" s="79"/>
      <c r="J143" s="80">
        <f>ROUND(I143*H143,2)</f>
        <v>0</v>
      </c>
      <c r="K143" s="127"/>
      <c r="L143" s="10"/>
      <c r="M143" s="128" t="s">
        <v>20</v>
      </c>
      <c r="N143" s="82" t="s">
        <v>35</v>
      </c>
      <c r="P143" s="83">
        <f>O143*H143</f>
        <v>0</v>
      </c>
      <c r="Q143" s="83">
        <v>0.37678</v>
      </c>
      <c r="R143" s="83">
        <f>Q143*H143</f>
        <v>5.1468148000000005</v>
      </c>
      <c r="S143" s="83">
        <v>0</v>
      </c>
      <c r="T143" s="84">
        <f>S143*H143</f>
        <v>0</v>
      </c>
      <c r="AR143" s="85" t="s">
        <v>81</v>
      </c>
      <c r="AT143" s="85" t="s">
        <v>5</v>
      </c>
      <c r="AU143" s="85" t="s">
        <v>13</v>
      </c>
      <c r="AY143" s="2" t="s">
        <v>64</v>
      </c>
      <c r="BE143" s="86">
        <f>IF(N143="základní",J143,0)</f>
        <v>0</v>
      </c>
      <c r="BF143" s="86">
        <f>IF(N143="snížená",J143,0)</f>
        <v>0</v>
      </c>
      <c r="BG143" s="86">
        <f>IF(N143="zákl. přenesená",J143,0)</f>
        <v>0</v>
      </c>
      <c r="BH143" s="86">
        <f>IF(N143="sníž. přenesená",J143,0)</f>
        <v>0</v>
      </c>
      <c r="BI143" s="86">
        <f>IF(N143="nulová",J143,0)</f>
        <v>0</v>
      </c>
      <c r="BJ143" s="2" t="s">
        <v>67</v>
      </c>
      <c r="BK143" s="86">
        <f>ROUND(I143*H143,2)</f>
        <v>0</v>
      </c>
      <c r="BL143" s="2" t="s">
        <v>81</v>
      </c>
      <c r="BM143" s="85" t="s">
        <v>196</v>
      </c>
    </row>
    <row r="144" spans="2:65" s="104" customFormat="1" x14ac:dyDescent="0.25">
      <c r="B144" s="105"/>
      <c r="D144" s="129" t="s">
        <v>190</v>
      </c>
      <c r="E144" s="106" t="s">
        <v>20</v>
      </c>
      <c r="F144" s="130" t="s">
        <v>197</v>
      </c>
      <c r="H144" s="131">
        <v>13.66</v>
      </c>
      <c r="I144" s="107"/>
      <c r="L144" s="105"/>
      <c r="M144" s="132"/>
      <c r="T144" s="108"/>
      <c r="AT144" s="106" t="s">
        <v>190</v>
      </c>
      <c r="AU144" s="106" t="s">
        <v>13</v>
      </c>
      <c r="AV144" s="104" t="s">
        <v>13</v>
      </c>
      <c r="AW144" s="104" t="s">
        <v>192</v>
      </c>
      <c r="AX144" s="104" t="s">
        <v>63</v>
      </c>
      <c r="AY144" s="106" t="s">
        <v>64</v>
      </c>
    </row>
    <row r="145" spans="2:65" s="9" customFormat="1" ht="24.2" customHeight="1" x14ac:dyDescent="0.25">
      <c r="B145" s="102"/>
      <c r="C145" s="103" t="s">
        <v>198</v>
      </c>
      <c r="D145" s="75" t="s">
        <v>5</v>
      </c>
      <c r="E145" s="76" t="s">
        <v>199</v>
      </c>
      <c r="F145" s="77" t="s">
        <v>200</v>
      </c>
      <c r="G145" s="78" t="s">
        <v>77</v>
      </c>
      <c r="H145" s="87">
        <v>8.1000000000000003E-2</v>
      </c>
      <c r="I145" s="79"/>
      <c r="J145" s="80">
        <f>ROUND(I145*H145,2)</f>
        <v>0</v>
      </c>
      <c r="K145" s="127"/>
      <c r="L145" s="10"/>
      <c r="M145" s="128" t="s">
        <v>20</v>
      </c>
      <c r="N145" s="82" t="s">
        <v>35</v>
      </c>
      <c r="P145" s="83">
        <f>O145*H145</f>
        <v>0</v>
      </c>
      <c r="Q145" s="83">
        <v>1.0593999999999999</v>
      </c>
      <c r="R145" s="83">
        <f>Q145*H145</f>
        <v>8.5811399999999996E-2</v>
      </c>
      <c r="S145" s="83">
        <v>0</v>
      </c>
      <c r="T145" s="84">
        <f>S145*H145</f>
        <v>0</v>
      </c>
      <c r="AR145" s="85" t="s">
        <v>81</v>
      </c>
      <c r="AT145" s="85" t="s">
        <v>5</v>
      </c>
      <c r="AU145" s="85" t="s">
        <v>13</v>
      </c>
      <c r="AY145" s="2" t="s">
        <v>64</v>
      </c>
      <c r="BE145" s="86">
        <f>IF(N145="základní",J145,0)</f>
        <v>0</v>
      </c>
      <c r="BF145" s="86">
        <f>IF(N145="snížená",J145,0)</f>
        <v>0</v>
      </c>
      <c r="BG145" s="86">
        <f>IF(N145="zákl. přenesená",J145,0)</f>
        <v>0</v>
      </c>
      <c r="BH145" s="86">
        <f>IF(N145="sníž. přenesená",J145,0)</f>
        <v>0</v>
      </c>
      <c r="BI145" s="86">
        <f>IF(N145="nulová",J145,0)</f>
        <v>0</v>
      </c>
      <c r="BJ145" s="2" t="s">
        <v>67</v>
      </c>
      <c r="BK145" s="86">
        <f>ROUND(I145*H145,2)</f>
        <v>0</v>
      </c>
      <c r="BL145" s="2" t="s">
        <v>81</v>
      </c>
      <c r="BM145" s="85" t="s">
        <v>201</v>
      </c>
    </row>
    <row r="146" spans="2:65" s="104" customFormat="1" x14ac:dyDescent="0.25">
      <c r="B146" s="105"/>
      <c r="D146" s="129" t="s">
        <v>190</v>
      </c>
      <c r="E146" s="106" t="s">
        <v>20</v>
      </c>
      <c r="F146" s="130" t="s">
        <v>202</v>
      </c>
      <c r="H146" s="131">
        <v>8.1000000000000003E-2</v>
      </c>
      <c r="I146" s="107"/>
      <c r="L146" s="105"/>
      <c r="M146" s="132"/>
      <c r="T146" s="108"/>
      <c r="AT146" s="106" t="s">
        <v>190</v>
      </c>
      <c r="AU146" s="106" t="s">
        <v>13</v>
      </c>
      <c r="AV146" s="104" t="s">
        <v>13</v>
      </c>
      <c r="AW146" s="104" t="s">
        <v>192</v>
      </c>
      <c r="AX146" s="104" t="s">
        <v>63</v>
      </c>
      <c r="AY146" s="106" t="s">
        <v>64</v>
      </c>
    </row>
    <row r="147" spans="2:65" s="62" customFormat="1" ht="22.9" customHeight="1" x14ac:dyDescent="0.2">
      <c r="B147" s="63"/>
      <c r="D147" s="64" t="s">
        <v>60</v>
      </c>
      <c r="E147" s="73" t="s">
        <v>203</v>
      </c>
      <c r="F147" s="73" t="s">
        <v>204</v>
      </c>
      <c r="I147" s="66"/>
      <c r="J147" s="74">
        <f>BK147</f>
        <v>0</v>
      </c>
      <c r="L147" s="63"/>
      <c r="M147" s="68"/>
      <c r="P147" s="69">
        <f>SUM(P148:P164)</f>
        <v>0</v>
      </c>
      <c r="R147" s="69">
        <f>SUM(R148:R164)</f>
        <v>2.9341596000000001</v>
      </c>
      <c r="T147" s="70">
        <f>SUM(T148:T164)</f>
        <v>0</v>
      </c>
      <c r="AR147" s="64" t="s">
        <v>67</v>
      </c>
      <c r="AT147" s="71" t="s">
        <v>60</v>
      </c>
      <c r="AU147" s="71" t="s">
        <v>67</v>
      </c>
      <c r="AY147" s="64" t="s">
        <v>64</v>
      </c>
      <c r="BK147" s="72">
        <f>SUM(BK148:BK164)</f>
        <v>0</v>
      </c>
    </row>
    <row r="148" spans="2:65" s="9" customFormat="1" ht="24.2" customHeight="1" x14ac:dyDescent="0.25">
      <c r="B148" s="102"/>
      <c r="C148" s="103" t="s">
        <v>81</v>
      </c>
      <c r="D148" s="75" t="s">
        <v>5</v>
      </c>
      <c r="E148" s="76" t="s">
        <v>205</v>
      </c>
      <c r="F148" s="77" t="s">
        <v>206</v>
      </c>
      <c r="G148" s="78" t="s">
        <v>7</v>
      </c>
      <c r="H148" s="87">
        <v>2.9849999999999999</v>
      </c>
      <c r="I148" s="79"/>
      <c r="J148" s="80">
        <f>ROUND(I148*H148,2)</f>
        <v>0</v>
      </c>
      <c r="K148" s="127"/>
      <c r="L148" s="10"/>
      <c r="M148" s="128" t="s">
        <v>20</v>
      </c>
      <c r="N148" s="82" t="s">
        <v>35</v>
      </c>
      <c r="P148" s="83">
        <f>O148*H148</f>
        <v>0</v>
      </c>
      <c r="Q148" s="83">
        <v>1.54E-2</v>
      </c>
      <c r="R148" s="83">
        <f>Q148*H148</f>
        <v>4.5969000000000003E-2</v>
      </c>
      <c r="S148" s="83">
        <v>0</v>
      </c>
      <c r="T148" s="84">
        <f>S148*H148</f>
        <v>0</v>
      </c>
      <c r="AR148" s="85" t="s">
        <v>81</v>
      </c>
      <c r="AT148" s="85" t="s">
        <v>5</v>
      </c>
      <c r="AU148" s="85" t="s">
        <v>13</v>
      </c>
      <c r="AY148" s="2" t="s">
        <v>64</v>
      </c>
      <c r="BE148" s="86">
        <f>IF(N148="základní",J148,0)</f>
        <v>0</v>
      </c>
      <c r="BF148" s="86">
        <f>IF(N148="snížená",J148,0)</f>
        <v>0</v>
      </c>
      <c r="BG148" s="86">
        <f>IF(N148="zákl. přenesená",J148,0)</f>
        <v>0</v>
      </c>
      <c r="BH148" s="86">
        <f>IF(N148="sníž. přenesená",J148,0)</f>
        <v>0</v>
      </c>
      <c r="BI148" s="86">
        <f>IF(N148="nulová",J148,0)</f>
        <v>0</v>
      </c>
      <c r="BJ148" s="2" t="s">
        <v>67</v>
      </c>
      <c r="BK148" s="86">
        <f>ROUND(I148*H148,2)</f>
        <v>0</v>
      </c>
      <c r="BL148" s="2" t="s">
        <v>81</v>
      </c>
      <c r="BM148" s="85" t="s">
        <v>207</v>
      </c>
    </row>
    <row r="149" spans="2:65" s="104" customFormat="1" x14ac:dyDescent="0.25">
      <c r="B149" s="105"/>
      <c r="D149" s="129" t="s">
        <v>190</v>
      </c>
      <c r="E149" s="106" t="s">
        <v>20</v>
      </c>
      <c r="F149" s="130" t="s">
        <v>208</v>
      </c>
      <c r="H149" s="131">
        <v>2.9849999999999999</v>
      </c>
      <c r="I149" s="107"/>
      <c r="L149" s="105"/>
      <c r="M149" s="132"/>
      <c r="T149" s="108"/>
      <c r="AT149" s="106" t="s">
        <v>190</v>
      </c>
      <c r="AU149" s="106" t="s">
        <v>13</v>
      </c>
      <c r="AV149" s="104" t="s">
        <v>13</v>
      </c>
      <c r="AW149" s="104" t="s">
        <v>192</v>
      </c>
      <c r="AX149" s="104" t="s">
        <v>63</v>
      </c>
      <c r="AY149" s="106" t="s">
        <v>64</v>
      </c>
    </row>
    <row r="150" spans="2:65" s="9" customFormat="1" ht="24.2" customHeight="1" x14ac:dyDescent="0.25">
      <c r="B150" s="102"/>
      <c r="C150" s="103" t="s">
        <v>209</v>
      </c>
      <c r="D150" s="75" t="s">
        <v>5</v>
      </c>
      <c r="E150" s="76" t="s">
        <v>210</v>
      </c>
      <c r="F150" s="77" t="s">
        <v>211</v>
      </c>
      <c r="G150" s="78" t="s">
        <v>7</v>
      </c>
      <c r="H150" s="87">
        <v>11.94</v>
      </c>
      <c r="I150" s="79"/>
      <c r="J150" s="80">
        <f>ROUND(I150*H150,2)</f>
        <v>0</v>
      </c>
      <c r="K150" s="127"/>
      <c r="L150" s="10"/>
      <c r="M150" s="128" t="s">
        <v>20</v>
      </c>
      <c r="N150" s="82" t="s">
        <v>35</v>
      </c>
      <c r="P150" s="83">
        <f>O150*H150</f>
        <v>0</v>
      </c>
      <c r="Q150" s="83">
        <v>7.9000000000000008E-3</v>
      </c>
      <c r="R150" s="83">
        <f>Q150*H150</f>
        <v>9.4326000000000007E-2</v>
      </c>
      <c r="S150" s="83">
        <v>0</v>
      </c>
      <c r="T150" s="84">
        <f>S150*H150</f>
        <v>0</v>
      </c>
      <c r="AR150" s="85" t="s">
        <v>81</v>
      </c>
      <c r="AT150" s="85" t="s">
        <v>5</v>
      </c>
      <c r="AU150" s="85" t="s">
        <v>13</v>
      </c>
      <c r="AY150" s="2" t="s">
        <v>64</v>
      </c>
      <c r="BE150" s="86">
        <f>IF(N150="základní",J150,0)</f>
        <v>0</v>
      </c>
      <c r="BF150" s="86">
        <f>IF(N150="snížená",J150,0)</f>
        <v>0</v>
      </c>
      <c r="BG150" s="86">
        <f>IF(N150="zákl. přenesená",J150,0)</f>
        <v>0</v>
      </c>
      <c r="BH150" s="86">
        <f>IF(N150="sníž. přenesená",J150,0)</f>
        <v>0</v>
      </c>
      <c r="BI150" s="86">
        <f>IF(N150="nulová",J150,0)</f>
        <v>0</v>
      </c>
      <c r="BJ150" s="2" t="s">
        <v>67</v>
      </c>
      <c r="BK150" s="86">
        <f>ROUND(I150*H150,2)</f>
        <v>0</v>
      </c>
      <c r="BL150" s="2" t="s">
        <v>81</v>
      </c>
      <c r="BM150" s="85" t="s">
        <v>212</v>
      </c>
    </row>
    <row r="151" spans="2:65" s="104" customFormat="1" x14ac:dyDescent="0.25">
      <c r="B151" s="105"/>
      <c r="D151" s="129" t="s">
        <v>190</v>
      </c>
      <c r="E151" s="106" t="s">
        <v>20</v>
      </c>
      <c r="F151" s="130" t="s">
        <v>208</v>
      </c>
      <c r="H151" s="131">
        <v>2.9849999999999999</v>
      </c>
      <c r="I151" s="107"/>
      <c r="L151" s="105"/>
      <c r="M151" s="132"/>
      <c r="T151" s="108"/>
      <c r="AT151" s="106" t="s">
        <v>190</v>
      </c>
      <c r="AU151" s="106" t="s">
        <v>13</v>
      </c>
      <c r="AV151" s="104" t="s">
        <v>13</v>
      </c>
      <c r="AW151" s="104" t="s">
        <v>192</v>
      </c>
      <c r="AX151" s="104" t="s">
        <v>63</v>
      </c>
      <c r="AY151" s="106" t="s">
        <v>64</v>
      </c>
    </row>
    <row r="152" spans="2:65" s="104" customFormat="1" x14ac:dyDescent="0.25">
      <c r="B152" s="105"/>
      <c r="D152" s="129" t="s">
        <v>190</v>
      </c>
      <c r="F152" s="130" t="s">
        <v>213</v>
      </c>
      <c r="H152" s="131">
        <v>11.94</v>
      </c>
      <c r="I152" s="107"/>
      <c r="L152" s="105"/>
      <c r="M152" s="132"/>
      <c r="T152" s="108"/>
      <c r="AT152" s="106" t="s">
        <v>190</v>
      </c>
      <c r="AU152" s="106" t="s">
        <v>13</v>
      </c>
      <c r="AV152" s="104" t="s">
        <v>13</v>
      </c>
      <c r="AW152" s="104" t="s">
        <v>16</v>
      </c>
      <c r="AX152" s="104" t="s">
        <v>67</v>
      </c>
      <c r="AY152" s="106" t="s">
        <v>64</v>
      </c>
    </row>
    <row r="153" spans="2:65" s="9" customFormat="1" ht="24.2" customHeight="1" x14ac:dyDescent="0.25">
      <c r="B153" s="102"/>
      <c r="C153" s="103" t="s">
        <v>214</v>
      </c>
      <c r="D153" s="75" t="s">
        <v>5</v>
      </c>
      <c r="E153" s="76" t="s">
        <v>215</v>
      </c>
      <c r="F153" s="77" t="s">
        <v>216</v>
      </c>
      <c r="G153" s="78" t="s">
        <v>7</v>
      </c>
      <c r="H153" s="87">
        <v>99.617999999999995</v>
      </c>
      <c r="I153" s="79"/>
      <c r="J153" s="80">
        <f>ROUND(I153*H153,2)</f>
        <v>0</v>
      </c>
      <c r="K153" s="127"/>
      <c r="L153" s="10"/>
      <c r="M153" s="128" t="s">
        <v>20</v>
      </c>
      <c r="N153" s="82" t="s">
        <v>35</v>
      </c>
      <c r="P153" s="83">
        <f>O153*H153</f>
        <v>0</v>
      </c>
      <c r="Q153" s="83">
        <v>2.6200000000000001E-2</v>
      </c>
      <c r="R153" s="83">
        <f>Q153*H153</f>
        <v>2.6099915999999999</v>
      </c>
      <c r="S153" s="83">
        <v>0</v>
      </c>
      <c r="T153" s="84">
        <f>S153*H153</f>
        <v>0</v>
      </c>
      <c r="AR153" s="85" t="s">
        <v>81</v>
      </c>
      <c r="AT153" s="85" t="s">
        <v>5</v>
      </c>
      <c r="AU153" s="85" t="s">
        <v>13</v>
      </c>
      <c r="AY153" s="2" t="s">
        <v>64</v>
      </c>
      <c r="BE153" s="86">
        <f>IF(N153="základní",J153,0)</f>
        <v>0</v>
      </c>
      <c r="BF153" s="86">
        <f>IF(N153="snížená",J153,0)</f>
        <v>0</v>
      </c>
      <c r="BG153" s="86">
        <f>IF(N153="zákl. přenesená",J153,0)</f>
        <v>0</v>
      </c>
      <c r="BH153" s="86">
        <f>IF(N153="sníž. přenesená",J153,0)</f>
        <v>0</v>
      </c>
      <c r="BI153" s="86">
        <f>IF(N153="nulová",J153,0)</f>
        <v>0</v>
      </c>
      <c r="BJ153" s="2" t="s">
        <v>67</v>
      </c>
      <c r="BK153" s="86">
        <f>ROUND(I153*H153,2)</f>
        <v>0</v>
      </c>
      <c r="BL153" s="2" t="s">
        <v>81</v>
      </c>
      <c r="BM153" s="85" t="s">
        <v>217</v>
      </c>
    </row>
    <row r="154" spans="2:65" s="104" customFormat="1" x14ac:dyDescent="0.25">
      <c r="B154" s="105"/>
      <c r="D154" s="129" t="s">
        <v>190</v>
      </c>
      <c r="E154" s="106" t="s">
        <v>20</v>
      </c>
      <c r="F154" s="130" t="s">
        <v>218</v>
      </c>
      <c r="H154" s="131">
        <v>101.06</v>
      </c>
      <c r="I154" s="107"/>
      <c r="L154" s="105"/>
      <c r="M154" s="132"/>
      <c r="T154" s="108"/>
      <c r="AT154" s="106" t="s">
        <v>190</v>
      </c>
      <c r="AU154" s="106" t="s">
        <v>13</v>
      </c>
      <c r="AV154" s="104" t="s">
        <v>13</v>
      </c>
      <c r="AW154" s="104" t="s">
        <v>192</v>
      </c>
      <c r="AX154" s="104" t="s">
        <v>63</v>
      </c>
      <c r="AY154" s="106" t="s">
        <v>64</v>
      </c>
    </row>
    <row r="155" spans="2:65" s="104" customFormat="1" x14ac:dyDescent="0.25">
      <c r="B155" s="105"/>
      <c r="D155" s="129" t="s">
        <v>190</v>
      </c>
      <c r="E155" s="106" t="s">
        <v>20</v>
      </c>
      <c r="F155" s="130" t="s">
        <v>219</v>
      </c>
      <c r="H155" s="131">
        <v>-10.26</v>
      </c>
      <c r="I155" s="107"/>
      <c r="L155" s="105"/>
      <c r="M155" s="132"/>
      <c r="T155" s="108"/>
      <c r="AT155" s="106" t="s">
        <v>190</v>
      </c>
      <c r="AU155" s="106" t="s">
        <v>13</v>
      </c>
      <c r="AV155" s="104" t="s">
        <v>13</v>
      </c>
      <c r="AW155" s="104" t="s">
        <v>192</v>
      </c>
      <c r="AX155" s="104" t="s">
        <v>63</v>
      </c>
      <c r="AY155" s="106" t="s">
        <v>64</v>
      </c>
    </row>
    <row r="156" spans="2:65" s="104" customFormat="1" x14ac:dyDescent="0.25">
      <c r="B156" s="105"/>
      <c r="D156" s="129" t="s">
        <v>190</v>
      </c>
      <c r="E156" s="106" t="s">
        <v>20</v>
      </c>
      <c r="F156" s="130" t="s">
        <v>220</v>
      </c>
      <c r="H156" s="131">
        <v>7.7380000000000004</v>
      </c>
      <c r="I156" s="107"/>
      <c r="L156" s="105"/>
      <c r="M156" s="132"/>
      <c r="T156" s="108"/>
      <c r="AT156" s="106" t="s">
        <v>190</v>
      </c>
      <c r="AU156" s="106" t="s">
        <v>13</v>
      </c>
      <c r="AV156" s="104" t="s">
        <v>13</v>
      </c>
      <c r="AW156" s="104" t="s">
        <v>192</v>
      </c>
      <c r="AX156" s="104" t="s">
        <v>63</v>
      </c>
      <c r="AY156" s="106" t="s">
        <v>64</v>
      </c>
    </row>
    <row r="157" spans="2:65" s="104" customFormat="1" x14ac:dyDescent="0.25">
      <c r="B157" s="105"/>
      <c r="D157" s="129" t="s">
        <v>190</v>
      </c>
      <c r="E157" s="106" t="s">
        <v>20</v>
      </c>
      <c r="F157" s="130" t="s">
        <v>221</v>
      </c>
      <c r="H157" s="131">
        <v>1.08</v>
      </c>
      <c r="I157" s="107"/>
      <c r="L157" s="105"/>
      <c r="M157" s="132"/>
      <c r="T157" s="108"/>
      <c r="AT157" s="106" t="s">
        <v>190</v>
      </c>
      <c r="AU157" s="106" t="s">
        <v>13</v>
      </c>
      <c r="AV157" s="104" t="s">
        <v>13</v>
      </c>
      <c r="AW157" s="104" t="s">
        <v>192</v>
      </c>
      <c r="AX157" s="104" t="s">
        <v>63</v>
      </c>
      <c r="AY157" s="106" t="s">
        <v>64</v>
      </c>
    </row>
    <row r="158" spans="2:65" s="9" customFormat="1" ht="24.2" customHeight="1" x14ac:dyDescent="0.25">
      <c r="B158" s="102"/>
      <c r="C158" s="103" t="s">
        <v>222</v>
      </c>
      <c r="D158" s="75" t="s">
        <v>5</v>
      </c>
      <c r="E158" s="76" t="s">
        <v>223</v>
      </c>
      <c r="F158" s="77" t="s">
        <v>224</v>
      </c>
      <c r="G158" s="78" t="s">
        <v>7</v>
      </c>
      <c r="H158" s="87">
        <v>61.290999999999997</v>
      </c>
      <c r="I158" s="79"/>
      <c r="J158" s="80">
        <f>ROUND(I158*H158,2)</f>
        <v>0</v>
      </c>
      <c r="K158" s="127"/>
      <c r="L158" s="10"/>
      <c r="M158" s="128" t="s">
        <v>20</v>
      </c>
      <c r="N158" s="82" t="s">
        <v>35</v>
      </c>
      <c r="P158" s="83">
        <f>O158*H158</f>
        <v>0</v>
      </c>
      <c r="Q158" s="83">
        <v>3.0000000000000001E-3</v>
      </c>
      <c r="R158" s="83">
        <f>Q158*H158</f>
        <v>0.18387299999999998</v>
      </c>
      <c r="S158" s="83">
        <v>0</v>
      </c>
      <c r="T158" s="84">
        <f>S158*H158</f>
        <v>0</v>
      </c>
      <c r="AR158" s="85" t="s">
        <v>81</v>
      </c>
      <c r="AT158" s="85" t="s">
        <v>5</v>
      </c>
      <c r="AU158" s="85" t="s">
        <v>13</v>
      </c>
      <c r="AY158" s="2" t="s">
        <v>64</v>
      </c>
      <c r="BE158" s="86">
        <f>IF(N158="základní",J158,0)</f>
        <v>0</v>
      </c>
      <c r="BF158" s="86">
        <f>IF(N158="snížená",J158,0)</f>
        <v>0</v>
      </c>
      <c r="BG158" s="86">
        <f>IF(N158="zákl. přenesená",J158,0)</f>
        <v>0</v>
      </c>
      <c r="BH158" s="86">
        <f>IF(N158="sníž. přenesená",J158,0)</f>
        <v>0</v>
      </c>
      <c r="BI158" s="86">
        <f>IF(N158="nulová",J158,0)</f>
        <v>0</v>
      </c>
      <c r="BJ158" s="2" t="s">
        <v>67</v>
      </c>
      <c r="BK158" s="86">
        <f>ROUND(I158*H158,2)</f>
        <v>0</v>
      </c>
      <c r="BL158" s="2" t="s">
        <v>81</v>
      </c>
      <c r="BM158" s="85" t="s">
        <v>225</v>
      </c>
    </row>
    <row r="159" spans="2:65" s="104" customFormat="1" x14ac:dyDescent="0.25">
      <c r="B159" s="105"/>
      <c r="D159" s="129" t="s">
        <v>190</v>
      </c>
      <c r="E159" s="106" t="s">
        <v>20</v>
      </c>
      <c r="F159" s="130" t="s">
        <v>218</v>
      </c>
      <c r="H159" s="131">
        <v>101.06</v>
      </c>
      <c r="I159" s="107"/>
      <c r="L159" s="105"/>
      <c r="M159" s="132"/>
      <c r="T159" s="108"/>
      <c r="AT159" s="106" t="s">
        <v>190</v>
      </c>
      <c r="AU159" s="106" t="s">
        <v>13</v>
      </c>
      <c r="AV159" s="104" t="s">
        <v>13</v>
      </c>
      <c r="AW159" s="104" t="s">
        <v>192</v>
      </c>
      <c r="AX159" s="104" t="s">
        <v>63</v>
      </c>
      <c r="AY159" s="106" t="s">
        <v>64</v>
      </c>
    </row>
    <row r="160" spans="2:65" s="104" customFormat="1" x14ac:dyDescent="0.25">
      <c r="B160" s="105"/>
      <c r="D160" s="129" t="s">
        <v>190</v>
      </c>
      <c r="E160" s="106" t="s">
        <v>20</v>
      </c>
      <c r="F160" s="130" t="s">
        <v>219</v>
      </c>
      <c r="H160" s="131">
        <v>-10.26</v>
      </c>
      <c r="I160" s="107"/>
      <c r="L160" s="105"/>
      <c r="M160" s="132"/>
      <c r="T160" s="108"/>
      <c r="AT160" s="106" t="s">
        <v>190</v>
      </c>
      <c r="AU160" s="106" t="s">
        <v>13</v>
      </c>
      <c r="AV160" s="104" t="s">
        <v>13</v>
      </c>
      <c r="AW160" s="104" t="s">
        <v>192</v>
      </c>
      <c r="AX160" s="104" t="s">
        <v>63</v>
      </c>
      <c r="AY160" s="106" t="s">
        <v>64</v>
      </c>
    </row>
    <row r="161" spans="2:65" s="104" customFormat="1" x14ac:dyDescent="0.25">
      <c r="B161" s="105"/>
      <c r="D161" s="129" t="s">
        <v>190</v>
      </c>
      <c r="E161" s="106" t="s">
        <v>20</v>
      </c>
      <c r="F161" s="130" t="s">
        <v>220</v>
      </c>
      <c r="H161" s="131">
        <v>7.7380000000000004</v>
      </c>
      <c r="I161" s="107"/>
      <c r="L161" s="105"/>
      <c r="M161" s="132"/>
      <c r="T161" s="108"/>
      <c r="AT161" s="106" t="s">
        <v>190</v>
      </c>
      <c r="AU161" s="106" t="s">
        <v>13</v>
      </c>
      <c r="AV161" s="104" t="s">
        <v>13</v>
      </c>
      <c r="AW161" s="104" t="s">
        <v>192</v>
      </c>
      <c r="AX161" s="104" t="s">
        <v>63</v>
      </c>
      <c r="AY161" s="106" t="s">
        <v>64</v>
      </c>
    </row>
    <row r="162" spans="2:65" s="104" customFormat="1" x14ac:dyDescent="0.25">
      <c r="B162" s="105"/>
      <c r="D162" s="129" t="s">
        <v>190</v>
      </c>
      <c r="E162" s="106" t="s">
        <v>20</v>
      </c>
      <c r="F162" s="130" t="s">
        <v>221</v>
      </c>
      <c r="H162" s="131">
        <v>1.08</v>
      </c>
      <c r="I162" s="107"/>
      <c r="L162" s="105"/>
      <c r="M162" s="132"/>
      <c r="T162" s="108"/>
      <c r="AT162" s="106" t="s">
        <v>190</v>
      </c>
      <c r="AU162" s="106" t="s">
        <v>13</v>
      </c>
      <c r="AV162" s="104" t="s">
        <v>13</v>
      </c>
      <c r="AW162" s="104" t="s">
        <v>192</v>
      </c>
      <c r="AX162" s="104" t="s">
        <v>63</v>
      </c>
      <c r="AY162" s="106" t="s">
        <v>64</v>
      </c>
    </row>
    <row r="163" spans="2:65" s="104" customFormat="1" x14ac:dyDescent="0.25">
      <c r="B163" s="105"/>
      <c r="D163" s="129" t="s">
        <v>190</v>
      </c>
      <c r="E163" s="106" t="s">
        <v>20</v>
      </c>
      <c r="F163" s="130" t="s">
        <v>226</v>
      </c>
      <c r="H163" s="131">
        <v>-18</v>
      </c>
      <c r="I163" s="107"/>
      <c r="L163" s="105"/>
      <c r="M163" s="132"/>
      <c r="T163" s="108"/>
      <c r="AT163" s="106" t="s">
        <v>190</v>
      </c>
      <c r="AU163" s="106" t="s">
        <v>13</v>
      </c>
      <c r="AV163" s="104" t="s">
        <v>13</v>
      </c>
      <c r="AW163" s="104" t="s">
        <v>192</v>
      </c>
      <c r="AX163" s="104" t="s">
        <v>63</v>
      </c>
      <c r="AY163" s="106" t="s">
        <v>64</v>
      </c>
    </row>
    <row r="164" spans="2:65" s="104" customFormat="1" x14ac:dyDescent="0.25">
      <c r="B164" s="105"/>
      <c r="D164" s="129" t="s">
        <v>190</v>
      </c>
      <c r="E164" s="106" t="s">
        <v>20</v>
      </c>
      <c r="F164" s="130" t="s">
        <v>227</v>
      </c>
      <c r="H164" s="131">
        <v>-20.327000000000002</v>
      </c>
      <c r="I164" s="107"/>
      <c r="L164" s="105"/>
      <c r="M164" s="132"/>
      <c r="T164" s="108"/>
      <c r="AT164" s="106" t="s">
        <v>190</v>
      </c>
      <c r="AU164" s="106" t="s">
        <v>13</v>
      </c>
      <c r="AV164" s="104" t="s">
        <v>13</v>
      </c>
      <c r="AW164" s="104" t="s">
        <v>192</v>
      </c>
      <c r="AX164" s="104" t="s">
        <v>63</v>
      </c>
      <c r="AY164" s="106" t="s">
        <v>64</v>
      </c>
    </row>
    <row r="165" spans="2:65" s="62" customFormat="1" ht="22.9" customHeight="1" x14ac:dyDescent="0.2">
      <c r="B165" s="63"/>
      <c r="D165" s="64" t="s">
        <v>60</v>
      </c>
      <c r="E165" s="73" t="s">
        <v>228</v>
      </c>
      <c r="F165" s="73" t="s">
        <v>229</v>
      </c>
      <c r="I165" s="66"/>
      <c r="J165" s="74">
        <f>BK165</f>
        <v>0</v>
      </c>
      <c r="L165" s="63"/>
      <c r="M165" s="68"/>
      <c r="P165" s="69">
        <f>SUM(P166:P179)</f>
        <v>0</v>
      </c>
      <c r="R165" s="69">
        <f>SUM(R166:R179)</f>
        <v>35.384303019999997</v>
      </c>
      <c r="T165" s="70">
        <f>SUM(T166:T179)</f>
        <v>0</v>
      </c>
      <c r="AR165" s="64" t="s">
        <v>67</v>
      </c>
      <c r="AT165" s="71" t="s">
        <v>60</v>
      </c>
      <c r="AU165" s="71" t="s">
        <v>67</v>
      </c>
      <c r="AY165" s="64" t="s">
        <v>64</v>
      </c>
      <c r="BK165" s="72">
        <f>SUM(BK166:BK179)</f>
        <v>0</v>
      </c>
    </row>
    <row r="166" spans="2:65" s="9" customFormat="1" ht="16.5" customHeight="1" x14ac:dyDescent="0.25">
      <c r="B166" s="102"/>
      <c r="C166" s="103" t="s">
        <v>230</v>
      </c>
      <c r="D166" s="75" t="s">
        <v>5</v>
      </c>
      <c r="E166" s="76" t="s">
        <v>231</v>
      </c>
      <c r="F166" s="77" t="s">
        <v>232</v>
      </c>
      <c r="G166" s="78" t="s">
        <v>188</v>
      </c>
      <c r="H166" s="87">
        <v>5.7160000000000002</v>
      </c>
      <c r="I166" s="79"/>
      <c r="J166" s="80">
        <f>ROUND(I166*H166,2)</f>
        <v>0</v>
      </c>
      <c r="K166" s="127"/>
      <c r="L166" s="10"/>
      <c r="M166" s="128" t="s">
        <v>20</v>
      </c>
      <c r="N166" s="82" t="s">
        <v>35</v>
      </c>
      <c r="P166" s="83">
        <f>O166*H166</f>
        <v>0</v>
      </c>
      <c r="Q166" s="83">
        <v>1.98</v>
      </c>
      <c r="R166" s="83">
        <f>Q166*H166</f>
        <v>11.317680000000001</v>
      </c>
      <c r="S166" s="83">
        <v>0</v>
      </c>
      <c r="T166" s="84">
        <f>S166*H166</f>
        <v>0</v>
      </c>
      <c r="AR166" s="85" t="s">
        <v>81</v>
      </c>
      <c r="AT166" s="85" t="s">
        <v>5</v>
      </c>
      <c r="AU166" s="85" t="s">
        <v>13</v>
      </c>
      <c r="AY166" s="2" t="s">
        <v>64</v>
      </c>
      <c r="BE166" s="86">
        <f>IF(N166="základní",J166,0)</f>
        <v>0</v>
      </c>
      <c r="BF166" s="86">
        <f>IF(N166="snížená",J166,0)</f>
        <v>0</v>
      </c>
      <c r="BG166" s="86">
        <f>IF(N166="zákl. přenesená",J166,0)</f>
        <v>0</v>
      </c>
      <c r="BH166" s="86">
        <f>IF(N166="sníž. přenesená",J166,0)</f>
        <v>0</v>
      </c>
      <c r="BI166" s="86">
        <f>IF(N166="nulová",J166,0)</f>
        <v>0</v>
      </c>
      <c r="BJ166" s="2" t="s">
        <v>67</v>
      </c>
      <c r="BK166" s="86">
        <f>ROUND(I166*H166,2)</f>
        <v>0</v>
      </c>
      <c r="BL166" s="2" t="s">
        <v>81</v>
      </c>
      <c r="BM166" s="85" t="s">
        <v>233</v>
      </c>
    </row>
    <row r="167" spans="2:65" s="104" customFormat="1" x14ac:dyDescent="0.25">
      <c r="B167" s="105"/>
      <c r="D167" s="129" t="s">
        <v>190</v>
      </c>
      <c r="E167" s="106" t="s">
        <v>20</v>
      </c>
      <c r="F167" s="130" t="s">
        <v>234</v>
      </c>
      <c r="H167" s="131">
        <v>5.7160000000000002</v>
      </c>
      <c r="I167" s="107"/>
      <c r="L167" s="105"/>
      <c r="M167" s="132"/>
      <c r="T167" s="108"/>
      <c r="AT167" s="106" t="s">
        <v>190</v>
      </c>
      <c r="AU167" s="106" t="s">
        <v>13</v>
      </c>
      <c r="AV167" s="104" t="s">
        <v>13</v>
      </c>
      <c r="AW167" s="104" t="s">
        <v>192</v>
      </c>
      <c r="AX167" s="104" t="s">
        <v>63</v>
      </c>
      <c r="AY167" s="106" t="s">
        <v>64</v>
      </c>
    </row>
    <row r="168" spans="2:65" s="9" customFormat="1" ht="33" customHeight="1" x14ac:dyDescent="0.25">
      <c r="B168" s="102"/>
      <c r="C168" s="103" t="s">
        <v>235</v>
      </c>
      <c r="D168" s="75" t="s">
        <v>5</v>
      </c>
      <c r="E168" s="76" t="s">
        <v>236</v>
      </c>
      <c r="F168" s="77" t="s">
        <v>237</v>
      </c>
      <c r="G168" s="78" t="s">
        <v>188</v>
      </c>
      <c r="H168" s="87">
        <v>5.7160000000000002</v>
      </c>
      <c r="I168" s="79"/>
      <c r="J168" s="80">
        <f>ROUND(I168*H168,2)</f>
        <v>0</v>
      </c>
      <c r="K168" s="127"/>
      <c r="L168" s="10"/>
      <c r="M168" s="128" t="s">
        <v>20</v>
      </c>
      <c r="N168" s="82" t="s">
        <v>35</v>
      </c>
      <c r="P168" s="83">
        <f>O168*H168</f>
        <v>0</v>
      </c>
      <c r="Q168" s="83">
        <v>2.5018699999999998</v>
      </c>
      <c r="R168" s="83">
        <f>Q168*H168</f>
        <v>14.300688919999999</v>
      </c>
      <c r="S168" s="83">
        <v>0</v>
      </c>
      <c r="T168" s="84">
        <f>S168*H168</f>
        <v>0</v>
      </c>
      <c r="AR168" s="85" t="s">
        <v>81</v>
      </c>
      <c r="AT168" s="85" t="s">
        <v>5</v>
      </c>
      <c r="AU168" s="85" t="s">
        <v>13</v>
      </c>
      <c r="AY168" s="2" t="s">
        <v>64</v>
      </c>
      <c r="BE168" s="86">
        <f>IF(N168="základní",J168,0)</f>
        <v>0</v>
      </c>
      <c r="BF168" s="86">
        <f>IF(N168="snížená",J168,0)</f>
        <v>0</v>
      </c>
      <c r="BG168" s="86">
        <f>IF(N168="zákl. přenesená",J168,0)</f>
        <v>0</v>
      </c>
      <c r="BH168" s="86">
        <f>IF(N168="sníž. přenesená",J168,0)</f>
        <v>0</v>
      </c>
      <c r="BI168" s="86">
        <f>IF(N168="nulová",J168,0)</f>
        <v>0</v>
      </c>
      <c r="BJ168" s="2" t="s">
        <v>67</v>
      </c>
      <c r="BK168" s="86">
        <f>ROUND(I168*H168,2)</f>
        <v>0</v>
      </c>
      <c r="BL168" s="2" t="s">
        <v>81</v>
      </c>
      <c r="BM168" s="85" t="s">
        <v>238</v>
      </c>
    </row>
    <row r="169" spans="2:65" s="104" customFormat="1" x14ac:dyDescent="0.25">
      <c r="B169" s="105"/>
      <c r="D169" s="129" t="s">
        <v>190</v>
      </c>
      <c r="E169" s="106" t="s">
        <v>20</v>
      </c>
      <c r="F169" s="130" t="s">
        <v>234</v>
      </c>
      <c r="H169" s="131">
        <v>5.7160000000000002</v>
      </c>
      <c r="I169" s="107"/>
      <c r="L169" s="105"/>
      <c r="M169" s="132"/>
      <c r="T169" s="108"/>
      <c r="AT169" s="106" t="s">
        <v>190</v>
      </c>
      <c r="AU169" s="106" t="s">
        <v>13</v>
      </c>
      <c r="AV169" s="104" t="s">
        <v>13</v>
      </c>
      <c r="AW169" s="104" t="s">
        <v>192</v>
      </c>
      <c r="AX169" s="104" t="s">
        <v>63</v>
      </c>
      <c r="AY169" s="106" t="s">
        <v>64</v>
      </c>
    </row>
    <row r="170" spans="2:65" s="9" customFormat="1" ht="33" customHeight="1" x14ac:dyDescent="0.25">
      <c r="B170" s="102"/>
      <c r="C170" s="103" t="s">
        <v>239</v>
      </c>
      <c r="D170" s="75" t="s">
        <v>5</v>
      </c>
      <c r="E170" s="76" t="s">
        <v>240</v>
      </c>
      <c r="F170" s="77" t="s">
        <v>241</v>
      </c>
      <c r="G170" s="78" t="s">
        <v>188</v>
      </c>
      <c r="H170" s="87">
        <v>5.7160000000000002</v>
      </c>
      <c r="I170" s="79"/>
      <c r="J170" s="80">
        <f>ROUND(I170*H170,2)</f>
        <v>0</v>
      </c>
      <c r="K170" s="127"/>
      <c r="L170" s="10"/>
      <c r="M170" s="128" t="s">
        <v>20</v>
      </c>
      <c r="N170" s="82" t="s">
        <v>35</v>
      </c>
      <c r="P170" s="83">
        <f>O170*H170</f>
        <v>0</v>
      </c>
      <c r="Q170" s="83">
        <v>0</v>
      </c>
      <c r="R170" s="83">
        <f>Q170*H170</f>
        <v>0</v>
      </c>
      <c r="S170" s="83">
        <v>0</v>
      </c>
      <c r="T170" s="84">
        <f>S170*H170</f>
        <v>0</v>
      </c>
      <c r="AR170" s="85" t="s">
        <v>81</v>
      </c>
      <c r="AT170" s="85" t="s">
        <v>5</v>
      </c>
      <c r="AU170" s="85" t="s">
        <v>13</v>
      </c>
      <c r="AY170" s="2" t="s">
        <v>64</v>
      </c>
      <c r="BE170" s="86">
        <f>IF(N170="základní",J170,0)</f>
        <v>0</v>
      </c>
      <c r="BF170" s="86">
        <f>IF(N170="snížená",J170,0)</f>
        <v>0</v>
      </c>
      <c r="BG170" s="86">
        <f>IF(N170="zákl. přenesená",J170,0)</f>
        <v>0</v>
      </c>
      <c r="BH170" s="86">
        <f>IF(N170="sníž. přenesená",J170,0)</f>
        <v>0</v>
      </c>
      <c r="BI170" s="86">
        <f>IF(N170="nulová",J170,0)</f>
        <v>0</v>
      </c>
      <c r="BJ170" s="2" t="s">
        <v>67</v>
      </c>
      <c r="BK170" s="86">
        <f>ROUND(I170*H170,2)</f>
        <v>0</v>
      </c>
      <c r="BL170" s="2" t="s">
        <v>81</v>
      </c>
      <c r="BM170" s="85" t="s">
        <v>242</v>
      </c>
    </row>
    <row r="171" spans="2:65" s="104" customFormat="1" x14ac:dyDescent="0.25">
      <c r="B171" s="105"/>
      <c r="D171" s="129" t="s">
        <v>190</v>
      </c>
      <c r="E171" s="106" t="s">
        <v>20</v>
      </c>
      <c r="F171" s="130" t="s">
        <v>234</v>
      </c>
      <c r="H171" s="131">
        <v>5.7160000000000002</v>
      </c>
      <c r="I171" s="107"/>
      <c r="L171" s="105"/>
      <c r="M171" s="132"/>
      <c r="T171" s="108"/>
      <c r="AT171" s="106" t="s">
        <v>190</v>
      </c>
      <c r="AU171" s="106" t="s">
        <v>13</v>
      </c>
      <c r="AV171" s="104" t="s">
        <v>13</v>
      </c>
      <c r="AW171" s="104" t="s">
        <v>192</v>
      </c>
      <c r="AX171" s="104" t="s">
        <v>63</v>
      </c>
      <c r="AY171" s="106" t="s">
        <v>64</v>
      </c>
    </row>
    <row r="172" spans="2:65" s="9" customFormat="1" ht="16.5" customHeight="1" x14ac:dyDescent="0.25">
      <c r="B172" s="102"/>
      <c r="C172" s="103" t="s">
        <v>243</v>
      </c>
      <c r="D172" s="75" t="s">
        <v>5</v>
      </c>
      <c r="E172" s="76" t="s">
        <v>244</v>
      </c>
      <c r="F172" s="77" t="s">
        <v>245</v>
      </c>
      <c r="G172" s="78" t="s">
        <v>77</v>
      </c>
      <c r="H172" s="87">
        <v>0.22</v>
      </c>
      <c r="I172" s="79"/>
      <c r="J172" s="80">
        <f>ROUND(I172*H172,2)</f>
        <v>0</v>
      </c>
      <c r="K172" s="127"/>
      <c r="L172" s="10"/>
      <c r="M172" s="128" t="s">
        <v>20</v>
      </c>
      <c r="N172" s="82" t="s">
        <v>35</v>
      </c>
      <c r="P172" s="83">
        <f>O172*H172</f>
        <v>0</v>
      </c>
      <c r="Q172" s="83">
        <v>1.06277</v>
      </c>
      <c r="R172" s="83">
        <f>Q172*H172</f>
        <v>0.2338094</v>
      </c>
      <c r="S172" s="83">
        <v>0</v>
      </c>
      <c r="T172" s="84">
        <f>S172*H172</f>
        <v>0</v>
      </c>
      <c r="AR172" s="85" t="s">
        <v>81</v>
      </c>
      <c r="AT172" s="85" t="s">
        <v>5</v>
      </c>
      <c r="AU172" s="85" t="s">
        <v>13</v>
      </c>
      <c r="AY172" s="2" t="s">
        <v>64</v>
      </c>
      <c r="BE172" s="86">
        <f>IF(N172="základní",J172,0)</f>
        <v>0</v>
      </c>
      <c r="BF172" s="86">
        <f>IF(N172="snížená",J172,0)</f>
        <v>0</v>
      </c>
      <c r="BG172" s="86">
        <f>IF(N172="zákl. přenesená",J172,0)</f>
        <v>0</v>
      </c>
      <c r="BH172" s="86">
        <f>IF(N172="sníž. přenesená",J172,0)</f>
        <v>0</v>
      </c>
      <c r="BI172" s="86">
        <f>IF(N172="nulová",J172,0)</f>
        <v>0</v>
      </c>
      <c r="BJ172" s="2" t="s">
        <v>67</v>
      </c>
      <c r="BK172" s="86">
        <f>ROUND(I172*H172,2)</f>
        <v>0</v>
      </c>
      <c r="BL172" s="2" t="s">
        <v>81</v>
      </c>
      <c r="BM172" s="85" t="s">
        <v>246</v>
      </c>
    </row>
    <row r="173" spans="2:65" s="104" customFormat="1" x14ac:dyDescent="0.25">
      <c r="B173" s="105"/>
      <c r="D173" s="129" t="s">
        <v>190</v>
      </c>
      <c r="E173" s="106" t="s">
        <v>20</v>
      </c>
      <c r="F173" s="130" t="s">
        <v>247</v>
      </c>
      <c r="H173" s="131">
        <v>0.22</v>
      </c>
      <c r="I173" s="107"/>
      <c r="L173" s="105"/>
      <c r="M173" s="132"/>
      <c r="T173" s="108"/>
      <c r="AT173" s="106" t="s">
        <v>190</v>
      </c>
      <c r="AU173" s="106" t="s">
        <v>13</v>
      </c>
      <c r="AV173" s="104" t="s">
        <v>13</v>
      </c>
      <c r="AW173" s="104" t="s">
        <v>192</v>
      </c>
      <c r="AX173" s="104" t="s">
        <v>63</v>
      </c>
      <c r="AY173" s="106" t="s">
        <v>64</v>
      </c>
    </row>
    <row r="174" spans="2:65" s="9" customFormat="1" ht="33" customHeight="1" x14ac:dyDescent="0.25">
      <c r="B174" s="102"/>
      <c r="C174" s="103" t="s">
        <v>248</v>
      </c>
      <c r="D174" s="75" t="s">
        <v>5</v>
      </c>
      <c r="E174" s="76" t="s">
        <v>249</v>
      </c>
      <c r="F174" s="77" t="s">
        <v>250</v>
      </c>
      <c r="G174" s="78" t="s">
        <v>188</v>
      </c>
      <c r="H174" s="87">
        <v>3.81</v>
      </c>
      <c r="I174" s="79"/>
      <c r="J174" s="80">
        <f>ROUND(I174*H174,2)</f>
        <v>0</v>
      </c>
      <c r="K174" s="127"/>
      <c r="L174" s="10"/>
      <c r="M174" s="128" t="s">
        <v>20</v>
      </c>
      <c r="N174" s="82" t="s">
        <v>35</v>
      </c>
      <c r="P174" s="83">
        <f>O174*H174</f>
        <v>0</v>
      </c>
      <c r="Q174" s="83">
        <v>2.5018699999999998</v>
      </c>
      <c r="R174" s="83">
        <f>Q174*H174</f>
        <v>9.5321246999999989</v>
      </c>
      <c r="S174" s="83">
        <v>0</v>
      </c>
      <c r="T174" s="84">
        <f>S174*H174</f>
        <v>0</v>
      </c>
      <c r="AR174" s="85" t="s">
        <v>81</v>
      </c>
      <c r="AT174" s="85" t="s">
        <v>5</v>
      </c>
      <c r="AU174" s="85" t="s">
        <v>13</v>
      </c>
      <c r="AY174" s="2" t="s">
        <v>64</v>
      </c>
      <c r="BE174" s="86">
        <f>IF(N174="základní",J174,0)</f>
        <v>0</v>
      </c>
      <c r="BF174" s="86">
        <f>IF(N174="snížená",J174,0)</f>
        <v>0</v>
      </c>
      <c r="BG174" s="86">
        <f>IF(N174="zákl. přenesená",J174,0)</f>
        <v>0</v>
      </c>
      <c r="BH174" s="86">
        <f>IF(N174="sníž. přenesená",J174,0)</f>
        <v>0</v>
      </c>
      <c r="BI174" s="86">
        <f>IF(N174="nulová",J174,0)</f>
        <v>0</v>
      </c>
      <c r="BJ174" s="2" t="s">
        <v>67</v>
      </c>
      <c r="BK174" s="86">
        <f>ROUND(I174*H174,2)</f>
        <v>0</v>
      </c>
      <c r="BL174" s="2" t="s">
        <v>81</v>
      </c>
      <c r="BM174" s="85" t="s">
        <v>251</v>
      </c>
    </row>
    <row r="175" spans="2:65" s="104" customFormat="1" x14ac:dyDescent="0.25">
      <c r="B175" s="105"/>
      <c r="D175" s="129" t="s">
        <v>190</v>
      </c>
      <c r="E175" s="106" t="s">
        <v>20</v>
      </c>
      <c r="F175" s="130" t="s">
        <v>252</v>
      </c>
      <c r="H175" s="131">
        <v>3.81</v>
      </c>
      <c r="I175" s="107"/>
      <c r="L175" s="105"/>
      <c r="M175" s="132"/>
      <c r="T175" s="108"/>
      <c r="AT175" s="106" t="s">
        <v>190</v>
      </c>
      <c r="AU175" s="106" t="s">
        <v>13</v>
      </c>
      <c r="AV175" s="104" t="s">
        <v>13</v>
      </c>
      <c r="AW175" s="104" t="s">
        <v>192</v>
      </c>
      <c r="AX175" s="104" t="s">
        <v>63</v>
      </c>
      <c r="AY175" s="106" t="s">
        <v>64</v>
      </c>
    </row>
    <row r="176" spans="2:65" s="9" customFormat="1" ht="24.2" customHeight="1" x14ac:dyDescent="0.25">
      <c r="B176" s="102"/>
      <c r="C176" s="109" t="s">
        <v>253</v>
      </c>
      <c r="D176" s="93" t="s">
        <v>102</v>
      </c>
      <c r="E176" s="94" t="s">
        <v>254</v>
      </c>
      <c r="F176" s="95" t="s">
        <v>255</v>
      </c>
      <c r="G176" s="96" t="s">
        <v>9</v>
      </c>
      <c r="H176" s="97">
        <v>15.66</v>
      </c>
      <c r="I176" s="98"/>
      <c r="J176" s="99">
        <f>ROUND(I176*H176,2)</f>
        <v>0</v>
      </c>
      <c r="K176" s="133"/>
      <c r="L176" s="134"/>
      <c r="M176" s="135" t="s">
        <v>20</v>
      </c>
      <c r="N176" s="101" t="s">
        <v>35</v>
      </c>
      <c r="P176" s="83">
        <f>O176*H176</f>
        <v>0</v>
      </c>
      <c r="Q176" s="83">
        <v>0</v>
      </c>
      <c r="R176" s="83">
        <f>Q176*H176</f>
        <v>0</v>
      </c>
      <c r="S176" s="83">
        <v>0</v>
      </c>
      <c r="T176" s="84">
        <f>S176*H176</f>
        <v>0</v>
      </c>
      <c r="AR176" s="85" t="s">
        <v>230</v>
      </c>
      <c r="AT176" s="85" t="s">
        <v>102</v>
      </c>
      <c r="AU176" s="85" t="s">
        <v>13</v>
      </c>
      <c r="AY176" s="2" t="s">
        <v>64</v>
      </c>
      <c r="BE176" s="86">
        <f>IF(N176="základní",J176,0)</f>
        <v>0</v>
      </c>
      <c r="BF176" s="86">
        <f>IF(N176="snížená",J176,0)</f>
        <v>0</v>
      </c>
      <c r="BG176" s="86">
        <f>IF(N176="zákl. přenesená",J176,0)</f>
        <v>0</v>
      </c>
      <c r="BH176" s="86">
        <f>IF(N176="sníž. přenesená",J176,0)</f>
        <v>0</v>
      </c>
      <c r="BI176" s="86">
        <f>IF(N176="nulová",J176,0)</f>
        <v>0</v>
      </c>
      <c r="BJ176" s="2" t="s">
        <v>67</v>
      </c>
      <c r="BK176" s="86">
        <f>ROUND(I176*H176,2)</f>
        <v>0</v>
      </c>
      <c r="BL176" s="2" t="s">
        <v>81</v>
      </c>
      <c r="BM176" s="85" t="s">
        <v>256</v>
      </c>
    </row>
    <row r="177" spans="2:65" s="104" customFormat="1" x14ac:dyDescent="0.25">
      <c r="B177" s="105"/>
      <c r="D177" s="129" t="s">
        <v>190</v>
      </c>
      <c r="E177" s="106" t="s">
        <v>20</v>
      </c>
      <c r="F177" s="130" t="s">
        <v>257</v>
      </c>
      <c r="H177" s="131">
        <v>15.66</v>
      </c>
      <c r="I177" s="107"/>
      <c r="L177" s="105"/>
      <c r="M177" s="132"/>
      <c r="T177" s="108"/>
      <c r="AT177" s="106" t="s">
        <v>190</v>
      </c>
      <c r="AU177" s="106" t="s">
        <v>13</v>
      </c>
      <c r="AV177" s="104" t="s">
        <v>13</v>
      </c>
      <c r="AW177" s="104" t="s">
        <v>192</v>
      </c>
      <c r="AX177" s="104" t="s">
        <v>63</v>
      </c>
      <c r="AY177" s="106" t="s">
        <v>64</v>
      </c>
    </row>
    <row r="178" spans="2:65" s="9" customFormat="1" ht="16.5" customHeight="1" x14ac:dyDescent="0.25">
      <c r="B178" s="102"/>
      <c r="C178" s="109" t="s">
        <v>258</v>
      </c>
      <c r="D178" s="93" t="s">
        <v>102</v>
      </c>
      <c r="E178" s="94" t="s">
        <v>259</v>
      </c>
      <c r="F178" s="95" t="s">
        <v>260</v>
      </c>
      <c r="G178" s="96" t="s">
        <v>9</v>
      </c>
      <c r="H178" s="97">
        <v>7</v>
      </c>
      <c r="I178" s="98"/>
      <c r="J178" s="99">
        <f>ROUND(I178*H178,2)</f>
        <v>0</v>
      </c>
      <c r="K178" s="133"/>
      <c r="L178" s="134"/>
      <c r="M178" s="135" t="s">
        <v>20</v>
      </c>
      <c r="N178" s="101" t="s">
        <v>35</v>
      </c>
      <c r="P178" s="83">
        <f>O178*H178</f>
        <v>0</v>
      </c>
      <c r="Q178" s="83">
        <v>0</v>
      </c>
      <c r="R178" s="83">
        <f>Q178*H178</f>
        <v>0</v>
      </c>
      <c r="S178" s="83">
        <v>0</v>
      </c>
      <c r="T178" s="84">
        <f>S178*H178</f>
        <v>0</v>
      </c>
      <c r="AR178" s="85" t="s">
        <v>230</v>
      </c>
      <c r="AT178" s="85" t="s">
        <v>102</v>
      </c>
      <c r="AU178" s="85" t="s">
        <v>13</v>
      </c>
      <c r="AY178" s="2" t="s">
        <v>64</v>
      </c>
      <c r="BE178" s="86">
        <f>IF(N178="základní",J178,0)</f>
        <v>0</v>
      </c>
      <c r="BF178" s="86">
        <f>IF(N178="snížená",J178,0)</f>
        <v>0</v>
      </c>
      <c r="BG178" s="86">
        <f>IF(N178="zákl. přenesená",J178,0)</f>
        <v>0</v>
      </c>
      <c r="BH178" s="86">
        <f>IF(N178="sníž. přenesená",J178,0)</f>
        <v>0</v>
      </c>
      <c r="BI178" s="86">
        <f>IF(N178="nulová",J178,0)</f>
        <v>0</v>
      </c>
      <c r="BJ178" s="2" t="s">
        <v>67</v>
      </c>
      <c r="BK178" s="86">
        <f>ROUND(I178*H178,2)</f>
        <v>0</v>
      </c>
      <c r="BL178" s="2" t="s">
        <v>81</v>
      </c>
      <c r="BM178" s="85" t="s">
        <v>261</v>
      </c>
    </row>
    <row r="179" spans="2:65" s="9" customFormat="1" ht="16.5" customHeight="1" x14ac:dyDescent="0.25">
      <c r="B179" s="102"/>
      <c r="C179" s="109" t="s">
        <v>262</v>
      </c>
      <c r="D179" s="93" t="s">
        <v>102</v>
      </c>
      <c r="E179" s="94" t="s">
        <v>263</v>
      </c>
      <c r="F179" s="95" t="s">
        <v>264</v>
      </c>
      <c r="G179" s="96" t="s">
        <v>265</v>
      </c>
      <c r="H179" s="97">
        <v>1</v>
      </c>
      <c r="I179" s="98"/>
      <c r="J179" s="99">
        <f>ROUND(I179*H179,2)</f>
        <v>0</v>
      </c>
      <c r="K179" s="133"/>
      <c r="L179" s="134"/>
      <c r="M179" s="135" t="s">
        <v>20</v>
      </c>
      <c r="N179" s="101" t="s">
        <v>35</v>
      </c>
      <c r="P179" s="83">
        <f>O179*H179</f>
        <v>0</v>
      </c>
      <c r="Q179" s="83">
        <v>0</v>
      </c>
      <c r="R179" s="83">
        <f>Q179*H179</f>
        <v>0</v>
      </c>
      <c r="S179" s="83">
        <v>0</v>
      </c>
      <c r="T179" s="84">
        <f>S179*H179</f>
        <v>0</v>
      </c>
      <c r="AR179" s="85" t="s">
        <v>230</v>
      </c>
      <c r="AT179" s="85" t="s">
        <v>102</v>
      </c>
      <c r="AU179" s="85" t="s">
        <v>13</v>
      </c>
      <c r="AY179" s="2" t="s">
        <v>64</v>
      </c>
      <c r="BE179" s="86">
        <f>IF(N179="základní",J179,0)</f>
        <v>0</v>
      </c>
      <c r="BF179" s="86">
        <f>IF(N179="snížená",J179,0)</f>
        <v>0</v>
      </c>
      <c r="BG179" s="86">
        <f>IF(N179="zákl. přenesená",J179,0)</f>
        <v>0</v>
      </c>
      <c r="BH179" s="86">
        <f>IF(N179="sníž. přenesená",J179,0)</f>
        <v>0</v>
      </c>
      <c r="BI179" s="86">
        <f>IF(N179="nulová",J179,0)</f>
        <v>0</v>
      </c>
      <c r="BJ179" s="2" t="s">
        <v>67</v>
      </c>
      <c r="BK179" s="86">
        <f>ROUND(I179*H179,2)</f>
        <v>0</v>
      </c>
      <c r="BL179" s="2" t="s">
        <v>81</v>
      </c>
      <c r="BM179" s="85" t="s">
        <v>266</v>
      </c>
    </row>
    <row r="180" spans="2:65" s="62" customFormat="1" ht="22.9" customHeight="1" x14ac:dyDescent="0.2">
      <c r="B180" s="63"/>
      <c r="D180" s="64" t="s">
        <v>60</v>
      </c>
      <c r="E180" s="73" t="s">
        <v>235</v>
      </c>
      <c r="F180" s="73" t="s">
        <v>267</v>
      </c>
      <c r="I180" s="66"/>
      <c r="J180" s="74">
        <f>BK180</f>
        <v>0</v>
      </c>
      <c r="L180" s="63"/>
      <c r="M180" s="68"/>
      <c r="P180" s="69">
        <f>SUM(P181:P205)</f>
        <v>0</v>
      </c>
      <c r="R180" s="69">
        <f>SUM(R181:R205)</f>
        <v>8.1617999999999996E-2</v>
      </c>
      <c r="T180" s="70">
        <f>SUM(T181:T205)</f>
        <v>27.856397580000007</v>
      </c>
      <c r="AR180" s="64" t="s">
        <v>67</v>
      </c>
      <c r="AT180" s="71" t="s">
        <v>60</v>
      </c>
      <c r="AU180" s="71" t="s">
        <v>67</v>
      </c>
      <c r="AY180" s="64" t="s">
        <v>64</v>
      </c>
      <c r="BK180" s="72">
        <f>SUM(BK181:BK205)</f>
        <v>0</v>
      </c>
    </row>
    <row r="181" spans="2:65" s="9" customFormat="1" ht="16.5" customHeight="1" x14ac:dyDescent="0.25">
      <c r="B181" s="102"/>
      <c r="C181" s="103" t="s">
        <v>70</v>
      </c>
      <c r="D181" s="75" t="s">
        <v>5</v>
      </c>
      <c r="E181" s="76" t="s">
        <v>268</v>
      </c>
      <c r="F181" s="77" t="s">
        <v>269</v>
      </c>
      <c r="G181" s="78" t="s">
        <v>7</v>
      </c>
      <c r="H181" s="87">
        <v>38.103999999999999</v>
      </c>
      <c r="I181" s="79"/>
      <c r="J181" s="80">
        <f>ROUND(I181*H181,2)</f>
        <v>0</v>
      </c>
      <c r="K181" s="127"/>
      <c r="L181" s="10"/>
      <c r="M181" s="128" t="s">
        <v>20</v>
      </c>
      <c r="N181" s="82" t="s">
        <v>35</v>
      </c>
      <c r="P181" s="83">
        <f>O181*H181</f>
        <v>0</v>
      </c>
      <c r="Q181" s="83">
        <v>0</v>
      </c>
      <c r="R181" s="83">
        <f>Q181*H181</f>
        <v>0</v>
      </c>
      <c r="S181" s="83">
        <v>2.5000000000000001E-3</v>
      </c>
      <c r="T181" s="84">
        <f>S181*H181</f>
        <v>9.5259999999999997E-2</v>
      </c>
      <c r="AR181" s="85" t="s">
        <v>70</v>
      </c>
      <c r="AT181" s="85" t="s">
        <v>5</v>
      </c>
      <c r="AU181" s="85" t="s">
        <v>13</v>
      </c>
      <c r="AY181" s="2" t="s">
        <v>64</v>
      </c>
      <c r="BE181" s="86">
        <f>IF(N181="základní",J181,0)</f>
        <v>0</v>
      </c>
      <c r="BF181" s="86">
        <f>IF(N181="snížená",J181,0)</f>
        <v>0</v>
      </c>
      <c r="BG181" s="86">
        <f>IF(N181="zákl. přenesená",J181,0)</f>
        <v>0</v>
      </c>
      <c r="BH181" s="86">
        <f>IF(N181="sníž. přenesená",J181,0)</f>
        <v>0</v>
      </c>
      <c r="BI181" s="86">
        <f>IF(N181="nulová",J181,0)</f>
        <v>0</v>
      </c>
      <c r="BJ181" s="2" t="s">
        <v>67</v>
      </c>
      <c r="BK181" s="86">
        <f>ROUND(I181*H181,2)</f>
        <v>0</v>
      </c>
      <c r="BL181" s="2" t="s">
        <v>70</v>
      </c>
      <c r="BM181" s="85" t="s">
        <v>270</v>
      </c>
    </row>
    <row r="182" spans="2:65" s="104" customFormat="1" x14ac:dyDescent="0.25">
      <c r="B182" s="105"/>
      <c r="D182" s="129" t="s">
        <v>190</v>
      </c>
      <c r="E182" s="106" t="s">
        <v>20</v>
      </c>
      <c r="F182" s="130" t="s">
        <v>271</v>
      </c>
      <c r="H182" s="131">
        <v>38.103999999999999</v>
      </c>
      <c r="I182" s="107"/>
      <c r="L182" s="105"/>
      <c r="M182" s="132"/>
      <c r="T182" s="108"/>
      <c r="AT182" s="106" t="s">
        <v>190</v>
      </c>
      <c r="AU182" s="106" t="s">
        <v>13</v>
      </c>
      <c r="AV182" s="104" t="s">
        <v>13</v>
      </c>
      <c r="AW182" s="104" t="s">
        <v>192</v>
      </c>
      <c r="AX182" s="104" t="s">
        <v>63</v>
      </c>
      <c r="AY182" s="106" t="s">
        <v>64</v>
      </c>
    </row>
    <row r="183" spans="2:65" s="9" customFormat="1" ht="16.5" customHeight="1" x14ac:dyDescent="0.25">
      <c r="B183" s="102"/>
      <c r="C183" s="103" t="s">
        <v>272</v>
      </c>
      <c r="D183" s="75" t="s">
        <v>5</v>
      </c>
      <c r="E183" s="76" t="s">
        <v>273</v>
      </c>
      <c r="F183" s="77" t="s">
        <v>274</v>
      </c>
      <c r="G183" s="78" t="s">
        <v>7</v>
      </c>
      <c r="H183" s="87">
        <v>38.103999999999999</v>
      </c>
      <c r="I183" s="79"/>
      <c r="J183" s="80">
        <f>ROUND(I183*H183,2)</f>
        <v>0</v>
      </c>
      <c r="K183" s="127"/>
      <c r="L183" s="10"/>
      <c r="M183" s="128" t="s">
        <v>20</v>
      </c>
      <c r="N183" s="82" t="s">
        <v>35</v>
      </c>
      <c r="P183" s="83">
        <f>O183*H183</f>
        <v>0</v>
      </c>
      <c r="Q183" s="83">
        <v>0</v>
      </c>
      <c r="R183" s="83">
        <f>Q183*H183</f>
        <v>0</v>
      </c>
      <c r="S183" s="83">
        <v>0.03</v>
      </c>
      <c r="T183" s="84">
        <f>S183*H183</f>
        <v>1.1431199999999999</v>
      </c>
      <c r="AR183" s="85" t="s">
        <v>70</v>
      </c>
      <c r="AT183" s="85" t="s">
        <v>5</v>
      </c>
      <c r="AU183" s="85" t="s">
        <v>13</v>
      </c>
      <c r="AY183" s="2" t="s">
        <v>64</v>
      </c>
      <c r="BE183" s="86">
        <f>IF(N183="základní",J183,0)</f>
        <v>0</v>
      </c>
      <c r="BF183" s="86">
        <f>IF(N183="snížená",J183,0)</f>
        <v>0</v>
      </c>
      <c r="BG183" s="86">
        <f>IF(N183="zákl. přenesená",J183,0)</f>
        <v>0</v>
      </c>
      <c r="BH183" s="86">
        <f>IF(N183="sníž. přenesená",J183,0)</f>
        <v>0</v>
      </c>
      <c r="BI183" s="86">
        <f>IF(N183="nulová",J183,0)</f>
        <v>0</v>
      </c>
      <c r="BJ183" s="2" t="s">
        <v>67</v>
      </c>
      <c r="BK183" s="86">
        <f>ROUND(I183*H183,2)</f>
        <v>0</v>
      </c>
      <c r="BL183" s="2" t="s">
        <v>70</v>
      </c>
      <c r="BM183" s="85" t="s">
        <v>275</v>
      </c>
    </row>
    <row r="184" spans="2:65" s="104" customFormat="1" x14ac:dyDescent="0.25">
      <c r="B184" s="105"/>
      <c r="D184" s="129" t="s">
        <v>190</v>
      </c>
      <c r="E184" s="106" t="s">
        <v>20</v>
      </c>
      <c r="F184" s="130" t="s">
        <v>271</v>
      </c>
      <c r="H184" s="131">
        <v>38.103999999999999</v>
      </c>
      <c r="I184" s="107"/>
      <c r="L184" s="105"/>
      <c r="M184" s="132"/>
      <c r="T184" s="108"/>
      <c r="AT184" s="106" t="s">
        <v>190</v>
      </c>
      <c r="AU184" s="106" t="s">
        <v>13</v>
      </c>
      <c r="AV184" s="104" t="s">
        <v>13</v>
      </c>
      <c r="AW184" s="104" t="s">
        <v>192</v>
      </c>
      <c r="AX184" s="104" t="s">
        <v>63</v>
      </c>
      <c r="AY184" s="106" t="s">
        <v>64</v>
      </c>
    </row>
    <row r="185" spans="2:65" s="9" customFormat="1" ht="21.75" customHeight="1" x14ac:dyDescent="0.25">
      <c r="B185" s="102"/>
      <c r="C185" s="103" t="s">
        <v>276</v>
      </c>
      <c r="D185" s="75" t="s">
        <v>5</v>
      </c>
      <c r="E185" s="76" t="s">
        <v>277</v>
      </c>
      <c r="F185" s="77" t="s">
        <v>278</v>
      </c>
      <c r="G185" s="78" t="s">
        <v>188</v>
      </c>
      <c r="H185" s="87">
        <v>17.324000000000002</v>
      </c>
      <c r="I185" s="79"/>
      <c r="J185" s="80">
        <f>ROUND(I185*H185,2)</f>
        <v>0</v>
      </c>
      <c r="K185" s="127"/>
      <c r="L185" s="10"/>
      <c r="M185" s="128" t="s">
        <v>20</v>
      </c>
      <c r="N185" s="82" t="s">
        <v>35</v>
      </c>
      <c r="P185" s="83">
        <f>O185*H185</f>
        <v>0</v>
      </c>
      <c r="Q185" s="83">
        <v>0</v>
      </c>
      <c r="R185" s="83">
        <f>Q185*H185</f>
        <v>0</v>
      </c>
      <c r="S185" s="83">
        <v>1.4</v>
      </c>
      <c r="T185" s="84">
        <f>S185*H185</f>
        <v>24.253600000000002</v>
      </c>
      <c r="AR185" s="85" t="s">
        <v>70</v>
      </c>
      <c r="AT185" s="85" t="s">
        <v>5</v>
      </c>
      <c r="AU185" s="85" t="s">
        <v>13</v>
      </c>
      <c r="AY185" s="2" t="s">
        <v>64</v>
      </c>
      <c r="BE185" s="86">
        <f>IF(N185="základní",J185,0)</f>
        <v>0</v>
      </c>
      <c r="BF185" s="86">
        <f>IF(N185="snížená",J185,0)</f>
        <v>0</v>
      </c>
      <c r="BG185" s="86">
        <f>IF(N185="zákl. přenesená",J185,0)</f>
        <v>0</v>
      </c>
      <c r="BH185" s="86">
        <f>IF(N185="sníž. přenesená",J185,0)</f>
        <v>0</v>
      </c>
      <c r="BI185" s="86">
        <f>IF(N185="nulová",J185,0)</f>
        <v>0</v>
      </c>
      <c r="BJ185" s="2" t="s">
        <v>67</v>
      </c>
      <c r="BK185" s="86">
        <f>ROUND(I185*H185,2)</f>
        <v>0</v>
      </c>
      <c r="BL185" s="2" t="s">
        <v>70</v>
      </c>
      <c r="BM185" s="85" t="s">
        <v>279</v>
      </c>
    </row>
    <row r="186" spans="2:65" s="104" customFormat="1" x14ac:dyDescent="0.25">
      <c r="B186" s="105"/>
      <c r="D186" s="129" t="s">
        <v>190</v>
      </c>
      <c r="E186" s="106" t="s">
        <v>20</v>
      </c>
      <c r="F186" s="130" t="s">
        <v>280</v>
      </c>
      <c r="H186" s="131">
        <v>19.052</v>
      </c>
      <c r="I186" s="107"/>
      <c r="L186" s="105"/>
      <c r="M186" s="132"/>
      <c r="T186" s="108"/>
      <c r="AT186" s="106" t="s">
        <v>190</v>
      </c>
      <c r="AU186" s="106" t="s">
        <v>13</v>
      </c>
      <c r="AV186" s="104" t="s">
        <v>13</v>
      </c>
      <c r="AW186" s="104" t="s">
        <v>192</v>
      </c>
      <c r="AX186" s="104" t="s">
        <v>63</v>
      </c>
      <c r="AY186" s="106" t="s">
        <v>64</v>
      </c>
    </row>
    <row r="187" spans="2:65" s="104" customFormat="1" x14ac:dyDescent="0.25">
      <c r="B187" s="105"/>
      <c r="D187" s="129" t="s">
        <v>190</v>
      </c>
      <c r="E187" s="106" t="s">
        <v>20</v>
      </c>
      <c r="F187" s="130" t="s">
        <v>281</v>
      </c>
      <c r="H187" s="131">
        <v>-1.728</v>
      </c>
      <c r="I187" s="107"/>
      <c r="L187" s="105"/>
      <c r="M187" s="132"/>
      <c r="T187" s="108"/>
      <c r="AT187" s="106" t="s">
        <v>190</v>
      </c>
      <c r="AU187" s="106" t="s">
        <v>13</v>
      </c>
      <c r="AV187" s="104" t="s">
        <v>13</v>
      </c>
      <c r="AW187" s="104" t="s">
        <v>192</v>
      </c>
      <c r="AX187" s="104" t="s">
        <v>63</v>
      </c>
      <c r="AY187" s="106" t="s">
        <v>64</v>
      </c>
    </row>
    <row r="188" spans="2:65" s="9" customFormat="1" ht="16.5" customHeight="1" x14ac:dyDescent="0.25">
      <c r="B188" s="102"/>
      <c r="C188" s="103" t="s">
        <v>282</v>
      </c>
      <c r="D188" s="75" t="s">
        <v>5</v>
      </c>
      <c r="E188" s="76" t="s">
        <v>126</v>
      </c>
      <c r="F188" s="77" t="s">
        <v>127</v>
      </c>
      <c r="G188" s="78" t="s">
        <v>7</v>
      </c>
      <c r="H188" s="87">
        <v>18</v>
      </c>
      <c r="I188" s="79"/>
      <c r="J188" s="80">
        <f>ROUND(I188*H188,2)</f>
        <v>0</v>
      </c>
      <c r="K188" s="127"/>
      <c r="L188" s="10"/>
      <c r="M188" s="128" t="s">
        <v>20</v>
      </c>
      <c r="N188" s="82" t="s">
        <v>35</v>
      </c>
      <c r="P188" s="83">
        <f>O188*H188</f>
        <v>0</v>
      </c>
      <c r="Q188" s="83">
        <v>0</v>
      </c>
      <c r="R188" s="83">
        <f>Q188*H188</f>
        <v>0</v>
      </c>
      <c r="S188" s="83">
        <v>0</v>
      </c>
      <c r="T188" s="84">
        <f>S188*H188</f>
        <v>0</v>
      </c>
      <c r="AR188" s="85" t="s">
        <v>70</v>
      </c>
      <c r="AT188" s="85" t="s">
        <v>5</v>
      </c>
      <c r="AU188" s="85" t="s">
        <v>13</v>
      </c>
      <c r="AY188" s="2" t="s">
        <v>64</v>
      </c>
      <c r="BE188" s="86">
        <f>IF(N188="základní",J188,0)</f>
        <v>0</v>
      </c>
      <c r="BF188" s="86">
        <f>IF(N188="snížená",J188,0)</f>
        <v>0</v>
      </c>
      <c r="BG188" s="86">
        <f>IF(N188="zákl. přenesená",J188,0)</f>
        <v>0</v>
      </c>
      <c r="BH188" s="86">
        <f>IF(N188="sníž. přenesená",J188,0)</f>
        <v>0</v>
      </c>
      <c r="BI188" s="86">
        <f>IF(N188="nulová",J188,0)</f>
        <v>0</v>
      </c>
      <c r="BJ188" s="2" t="s">
        <v>67</v>
      </c>
      <c r="BK188" s="86">
        <f>ROUND(I188*H188,2)</f>
        <v>0</v>
      </c>
      <c r="BL188" s="2" t="s">
        <v>70</v>
      </c>
      <c r="BM188" s="85" t="s">
        <v>283</v>
      </c>
    </row>
    <row r="189" spans="2:65" s="104" customFormat="1" x14ac:dyDescent="0.25">
      <c r="B189" s="105"/>
      <c r="D189" s="129" t="s">
        <v>190</v>
      </c>
      <c r="E189" s="106" t="s">
        <v>20</v>
      </c>
      <c r="F189" s="130" t="s">
        <v>284</v>
      </c>
      <c r="H189" s="131">
        <v>18</v>
      </c>
      <c r="I189" s="107"/>
      <c r="L189" s="105"/>
      <c r="M189" s="132"/>
      <c r="T189" s="108"/>
      <c r="AT189" s="106" t="s">
        <v>190</v>
      </c>
      <c r="AU189" s="106" t="s">
        <v>13</v>
      </c>
      <c r="AV189" s="104" t="s">
        <v>13</v>
      </c>
      <c r="AW189" s="104" t="s">
        <v>192</v>
      </c>
      <c r="AX189" s="104" t="s">
        <v>63</v>
      </c>
      <c r="AY189" s="106" t="s">
        <v>64</v>
      </c>
    </row>
    <row r="190" spans="2:65" s="9" customFormat="1" ht="21.75" customHeight="1" x14ac:dyDescent="0.25">
      <c r="B190" s="102"/>
      <c r="C190" s="103" t="s">
        <v>285</v>
      </c>
      <c r="D190" s="75" t="s">
        <v>5</v>
      </c>
      <c r="E190" s="76" t="s">
        <v>286</v>
      </c>
      <c r="F190" s="77" t="s">
        <v>287</v>
      </c>
      <c r="G190" s="78" t="s">
        <v>7</v>
      </c>
      <c r="H190" s="87">
        <v>81.617999999999995</v>
      </c>
      <c r="I190" s="79"/>
      <c r="J190" s="80">
        <f>ROUND(I190*H190,2)</f>
        <v>0</v>
      </c>
      <c r="K190" s="127"/>
      <c r="L190" s="10"/>
      <c r="M190" s="128" t="s">
        <v>20</v>
      </c>
      <c r="N190" s="82" t="s">
        <v>35</v>
      </c>
      <c r="P190" s="83">
        <f>O190*H190</f>
        <v>0</v>
      </c>
      <c r="Q190" s="83">
        <v>1E-3</v>
      </c>
      <c r="R190" s="83">
        <f>Q190*H190</f>
        <v>8.1617999999999996E-2</v>
      </c>
      <c r="S190" s="83">
        <v>3.1E-4</v>
      </c>
      <c r="T190" s="84">
        <f>S190*H190</f>
        <v>2.5301579999999997E-2</v>
      </c>
      <c r="AR190" s="85" t="s">
        <v>81</v>
      </c>
      <c r="AT190" s="85" t="s">
        <v>5</v>
      </c>
      <c r="AU190" s="85" t="s">
        <v>13</v>
      </c>
      <c r="AY190" s="2" t="s">
        <v>64</v>
      </c>
      <c r="BE190" s="86">
        <f>IF(N190="základní",J190,0)</f>
        <v>0</v>
      </c>
      <c r="BF190" s="86">
        <f>IF(N190="snížená",J190,0)</f>
        <v>0</v>
      </c>
      <c r="BG190" s="86">
        <f>IF(N190="zákl. přenesená",J190,0)</f>
        <v>0</v>
      </c>
      <c r="BH190" s="86">
        <f>IF(N190="sníž. přenesená",J190,0)</f>
        <v>0</v>
      </c>
      <c r="BI190" s="86">
        <f>IF(N190="nulová",J190,0)</f>
        <v>0</v>
      </c>
      <c r="BJ190" s="2" t="s">
        <v>67</v>
      </c>
      <c r="BK190" s="86">
        <f>ROUND(I190*H190,2)</f>
        <v>0</v>
      </c>
      <c r="BL190" s="2" t="s">
        <v>81</v>
      </c>
      <c r="BM190" s="85" t="s">
        <v>288</v>
      </c>
    </row>
    <row r="191" spans="2:65" s="104" customFormat="1" x14ac:dyDescent="0.25">
      <c r="B191" s="105"/>
      <c r="D191" s="129" t="s">
        <v>190</v>
      </c>
      <c r="E191" s="106" t="s">
        <v>20</v>
      </c>
      <c r="F191" s="130" t="s">
        <v>218</v>
      </c>
      <c r="H191" s="131">
        <v>101.06</v>
      </c>
      <c r="I191" s="107"/>
      <c r="L191" s="105"/>
      <c r="M191" s="132"/>
      <c r="T191" s="108"/>
      <c r="AT191" s="106" t="s">
        <v>190</v>
      </c>
      <c r="AU191" s="106" t="s">
        <v>13</v>
      </c>
      <c r="AV191" s="104" t="s">
        <v>13</v>
      </c>
      <c r="AW191" s="104" t="s">
        <v>192</v>
      </c>
      <c r="AX191" s="104" t="s">
        <v>63</v>
      </c>
      <c r="AY191" s="106" t="s">
        <v>64</v>
      </c>
    </row>
    <row r="192" spans="2:65" s="104" customFormat="1" x14ac:dyDescent="0.25">
      <c r="B192" s="105"/>
      <c r="D192" s="129" t="s">
        <v>190</v>
      </c>
      <c r="E192" s="106" t="s">
        <v>20</v>
      </c>
      <c r="F192" s="130" t="s">
        <v>219</v>
      </c>
      <c r="H192" s="131">
        <v>-10.26</v>
      </c>
      <c r="I192" s="107"/>
      <c r="L192" s="105"/>
      <c r="M192" s="132"/>
      <c r="T192" s="108"/>
      <c r="AT192" s="106" t="s">
        <v>190</v>
      </c>
      <c r="AU192" s="106" t="s">
        <v>13</v>
      </c>
      <c r="AV192" s="104" t="s">
        <v>13</v>
      </c>
      <c r="AW192" s="104" t="s">
        <v>192</v>
      </c>
      <c r="AX192" s="104" t="s">
        <v>63</v>
      </c>
      <c r="AY192" s="106" t="s">
        <v>64</v>
      </c>
    </row>
    <row r="193" spans="2:65" s="104" customFormat="1" x14ac:dyDescent="0.25">
      <c r="B193" s="105"/>
      <c r="D193" s="129" t="s">
        <v>190</v>
      </c>
      <c r="E193" s="106" t="s">
        <v>20</v>
      </c>
      <c r="F193" s="130" t="s">
        <v>220</v>
      </c>
      <c r="H193" s="131">
        <v>7.7380000000000004</v>
      </c>
      <c r="I193" s="107"/>
      <c r="L193" s="105"/>
      <c r="M193" s="132"/>
      <c r="T193" s="108"/>
      <c r="AT193" s="106" t="s">
        <v>190</v>
      </c>
      <c r="AU193" s="106" t="s">
        <v>13</v>
      </c>
      <c r="AV193" s="104" t="s">
        <v>13</v>
      </c>
      <c r="AW193" s="104" t="s">
        <v>192</v>
      </c>
      <c r="AX193" s="104" t="s">
        <v>63</v>
      </c>
      <c r="AY193" s="106" t="s">
        <v>64</v>
      </c>
    </row>
    <row r="194" spans="2:65" s="104" customFormat="1" x14ac:dyDescent="0.25">
      <c r="B194" s="105"/>
      <c r="D194" s="129" t="s">
        <v>190</v>
      </c>
      <c r="E194" s="106" t="s">
        <v>20</v>
      </c>
      <c r="F194" s="130" t="s">
        <v>221</v>
      </c>
      <c r="H194" s="131">
        <v>1.08</v>
      </c>
      <c r="I194" s="107"/>
      <c r="L194" s="105"/>
      <c r="M194" s="132"/>
      <c r="T194" s="108"/>
      <c r="AT194" s="106" t="s">
        <v>190</v>
      </c>
      <c r="AU194" s="106" t="s">
        <v>13</v>
      </c>
      <c r="AV194" s="104" t="s">
        <v>13</v>
      </c>
      <c r="AW194" s="104" t="s">
        <v>192</v>
      </c>
      <c r="AX194" s="104" t="s">
        <v>63</v>
      </c>
      <c r="AY194" s="106" t="s">
        <v>64</v>
      </c>
    </row>
    <row r="195" spans="2:65" s="104" customFormat="1" x14ac:dyDescent="0.25">
      <c r="B195" s="105"/>
      <c r="D195" s="129" t="s">
        <v>190</v>
      </c>
      <c r="E195" s="106" t="s">
        <v>20</v>
      </c>
      <c r="F195" s="130" t="s">
        <v>289</v>
      </c>
      <c r="H195" s="131">
        <v>-18</v>
      </c>
      <c r="I195" s="107"/>
      <c r="L195" s="105"/>
      <c r="M195" s="132"/>
      <c r="T195" s="108"/>
      <c r="AT195" s="106" t="s">
        <v>190</v>
      </c>
      <c r="AU195" s="106" t="s">
        <v>13</v>
      </c>
      <c r="AV195" s="104" t="s">
        <v>13</v>
      </c>
      <c r="AW195" s="104" t="s">
        <v>192</v>
      </c>
      <c r="AX195" s="104" t="s">
        <v>63</v>
      </c>
      <c r="AY195" s="106" t="s">
        <v>64</v>
      </c>
    </row>
    <row r="196" spans="2:65" s="9" customFormat="1" ht="24.2" customHeight="1" x14ac:dyDescent="0.25">
      <c r="B196" s="102"/>
      <c r="C196" s="103" t="s">
        <v>290</v>
      </c>
      <c r="D196" s="75" t="s">
        <v>5</v>
      </c>
      <c r="E196" s="76" t="s">
        <v>291</v>
      </c>
      <c r="F196" s="77" t="s">
        <v>292</v>
      </c>
      <c r="G196" s="78" t="s">
        <v>7</v>
      </c>
      <c r="H196" s="87">
        <v>99.617999999999995</v>
      </c>
      <c r="I196" s="79"/>
      <c r="J196" s="80">
        <f>ROUND(I196*H196,2)</f>
        <v>0</v>
      </c>
      <c r="K196" s="127"/>
      <c r="L196" s="10"/>
      <c r="M196" s="128" t="s">
        <v>20</v>
      </c>
      <c r="N196" s="82" t="s">
        <v>35</v>
      </c>
      <c r="P196" s="83">
        <f>O196*H196</f>
        <v>0</v>
      </c>
      <c r="Q196" s="83">
        <v>0</v>
      </c>
      <c r="R196" s="83">
        <f>Q196*H196</f>
        <v>0</v>
      </c>
      <c r="S196" s="83">
        <v>0.02</v>
      </c>
      <c r="T196" s="84">
        <f>S196*H196</f>
        <v>1.9923599999999999</v>
      </c>
      <c r="AR196" s="85" t="s">
        <v>81</v>
      </c>
      <c r="AT196" s="85" t="s">
        <v>5</v>
      </c>
      <c r="AU196" s="85" t="s">
        <v>13</v>
      </c>
      <c r="AY196" s="2" t="s">
        <v>64</v>
      </c>
      <c r="BE196" s="86">
        <f>IF(N196="základní",J196,0)</f>
        <v>0</v>
      </c>
      <c r="BF196" s="86">
        <f>IF(N196="snížená",J196,0)</f>
        <v>0</v>
      </c>
      <c r="BG196" s="86">
        <f>IF(N196="zákl. přenesená",J196,0)</f>
        <v>0</v>
      </c>
      <c r="BH196" s="86">
        <f>IF(N196="sníž. přenesená",J196,0)</f>
        <v>0</v>
      </c>
      <c r="BI196" s="86">
        <f>IF(N196="nulová",J196,0)</f>
        <v>0</v>
      </c>
      <c r="BJ196" s="2" t="s">
        <v>67</v>
      </c>
      <c r="BK196" s="86">
        <f>ROUND(I196*H196,2)</f>
        <v>0</v>
      </c>
      <c r="BL196" s="2" t="s">
        <v>81</v>
      </c>
      <c r="BM196" s="85" t="s">
        <v>293</v>
      </c>
    </row>
    <row r="197" spans="2:65" s="104" customFormat="1" x14ac:dyDescent="0.25">
      <c r="B197" s="105"/>
      <c r="D197" s="129" t="s">
        <v>190</v>
      </c>
      <c r="E197" s="106" t="s">
        <v>20</v>
      </c>
      <c r="F197" s="130" t="s">
        <v>218</v>
      </c>
      <c r="H197" s="131">
        <v>101.06</v>
      </c>
      <c r="I197" s="107"/>
      <c r="L197" s="105"/>
      <c r="M197" s="132"/>
      <c r="T197" s="108"/>
      <c r="AT197" s="106" t="s">
        <v>190</v>
      </c>
      <c r="AU197" s="106" t="s">
        <v>13</v>
      </c>
      <c r="AV197" s="104" t="s">
        <v>13</v>
      </c>
      <c r="AW197" s="104" t="s">
        <v>192</v>
      </c>
      <c r="AX197" s="104" t="s">
        <v>63</v>
      </c>
      <c r="AY197" s="106" t="s">
        <v>64</v>
      </c>
    </row>
    <row r="198" spans="2:65" s="104" customFormat="1" x14ac:dyDescent="0.25">
      <c r="B198" s="105"/>
      <c r="D198" s="129" t="s">
        <v>190</v>
      </c>
      <c r="E198" s="106" t="s">
        <v>20</v>
      </c>
      <c r="F198" s="130" t="s">
        <v>219</v>
      </c>
      <c r="H198" s="131">
        <v>-10.26</v>
      </c>
      <c r="I198" s="107"/>
      <c r="L198" s="105"/>
      <c r="M198" s="132"/>
      <c r="T198" s="108"/>
      <c r="AT198" s="106" t="s">
        <v>190</v>
      </c>
      <c r="AU198" s="106" t="s">
        <v>13</v>
      </c>
      <c r="AV198" s="104" t="s">
        <v>13</v>
      </c>
      <c r="AW198" s="104" t="s">
        <v>192</v>
      </c>
      <c r="AX198" s="104" t="s">
        <v>63</v>
      </c>
      <c r="AY198" s="106" t="s">
        <v>64</v>
      </c>
    </row>
    <row r="199" spans="2:65" s="104" customFormat="1" x14ac:dyDescent="0.25">
      <c r="B199" s="105"/>
      <c r="D199" s="129" t="s">
        <v>190</v>
      </c>
      <c r="E199" s="106" t="s">
        <v>20</v>
      </c>
      <c r="F199" s="130" t="s">
        <v>220</v>
      </c>
      <c r="H199" s="131">
        <v>7.7380000000000004</v>
      </c>
      <c r="I199" s="107"/>
      <c r="L199" s="105"/>
      <c r="M199" s="132"/>
      <c r="T199" s="108"/>
      <c r="AT199" s="106" t="s">
        <v>190</v>
      </c>
      <c r="AU199" s="106" t="s">
        <v>13</v>
      </c>
      <c r="AV199" s="104" t="s">
        <v>13</v>
      </c>
      <c r="AW199" s="104" t="s">
        <v>192</v>
      </c>
      <c r="AX199" s="104" t="s">
        <v>63</v>
      </c>
      <c r="AY199" s="106" t="s">
        <v>64</v>
      </c>
    </row>
    <row r="200" spans="2:65" s="104" customFormat="1" x14ac:dyDescent="0.25">
      <c r="B200" s="105"/>
      <c r="D200" s="129" t="s">
        <v>190</v>
      </c>
      <c r="E200" s="106" t="s">
        <v>20</v>
      </c>
      <c r="F200" s="130" t="s">
        <v>221</v>
      </c>
      <c r="H200" s="131">
        <v>1.08</v>
      </c>
      <c r="I200" s="107"/>
      <c r="L200" s="105"/>
      <c r="M200" s="132"/>
      <c r="T200" s="108"/>
      <c r="AT200" s="106" t="s">
        <v>190</v>
      </c>
      <c r="AU200" s="106" t="s">
        <v>13</v>
      </c>
      <c r="AV200" s="104" t="s">
        <v>13</v>
      </c>
      <c r="AW200" s="104" t="s">
        <v>192</v>
      </c>
      <c r="AX200" s="104" t="s">
        <v>63</v>
      </c>
      <c r="AY200" s="106" t="s">
        <v>64</v>
      </c>
    </row>
    <row r="201" spans="2:65" s="9" customFormat="1" ht="24.2" customHeight="1" x14ac:dyDescent="0.25">
      <c r="B201" s="102"/>
      <c r="C201" s="103" t="s">
        <v>294</v>
      </c>
      <c r="D201" s="75" t="s">
        <v>5</v>
      </c>
      <c r="E201" s="76" t="s">
        <v>295</v>
      </c>
      <c r="F201" s="77" t="s">
        <v>296</v>
      </c>
      <c r="G201" s="78" t="s">
        <v>7</v>
      </c>
      <c r="H201" s="87">
        <v>2.9849999999999999</v>
      </c>
      <c r="I201" s="79"/>
      <c r="J201" s="80">
        <f>ROUND(I201*H201,2)</f>
        <v>0</v>
      </c>
      <c r="K201" s="127"/>
      <c r="L201" s="10"/>
      <c r="M201" s="128" t="s">
        <v>20</v>
      </c>
      <c r="N201" s="82" t="s">
        <v>35</v>
      </c>
      <c r="P201" s="83">
        <f>O201*H201</f>
        <v>0</v>
      </c>
      <c r="Q201" s="83">
        <v>0</v>
      </c>
      <c r="R201" s="83">
        <f>Q201*H201</f>
        <v>0</v>
      </c>
      <c r="S201" s="83">
        <v>6.8000000000000005E-2</v>
      </c>
      <c r="T201" s="84">
        <f>S201*H201</f>
        <v>0.20297999999999999</v>
      </c>
      <c r="AR201" s="85" t="s">
        <v>81</v>
      </c>
      <c r="AT201" s="85" t="s">
        <v>5</v>
      </c>
      <c r="AU201" s="85" t="s">
        <v>13</v>
      </c>
      <c r="AY201" s="2" t="s">
        <v>64</v>
      </c>
      <c r="BE201" s="86">
        <f>IF(N201="základní",J201,0)</f>
        <v>0</v>
      </c>
      <c r="BF201" s="86">
        <f>IF(N201="snížená",J201,0)</f>
        <v>0</v>
      </c>
      <c r="BG201" s="86">
        <f>IF(N201="zákl. přenesená",J201,0)</f>
        <v>0</v>
      </c>
      <c r="BH201" s="86">
        <f>IF(N201="sníž. přenesená",J201,0)</f>
        <v>0</v>
      </c>
      <c r="BI201" s="86">
        <f>IF(N201="nulová",J201,0)</f>
        <v>0</v>
      </c>
      <c r="BJ201" s="2" t="s">
        <v>67</v>
      </c>
      <c r="BK201" s="86">
        <f>ROUND(I201*H201,2)</f>
        <v>0</v>
      </c>
      <c r="BL201" s="2" t="s">
        <v>81</v>
      </c>
      <c r="BM201" s="85" t="s">
        <v>297</v>
      </c>
    </row>
    <row r="202" spans="2:65" s="104" customFormat="1" x14ac:dyDescent="0.25">
      <c r="B202" s="105"/>
      <c r="D202" s="129" t="s">
        <v>190</v>
      </c>
      <c r="E202" s="106" t="s">
        <v>20</v>
      </c>
      <c r="F202" s="130" t="s">
        <v>208</v>
      </c>
      <c r="H202" s="131">
        <v>2.9849999999999999</v>
      </c>
      <c r="I202" s="107"/>
      <c r="L202" s="105"/>
      <c r="M202" s="132"/>
      <c r="T202" s="108"/>
      <c r="AT202" s="106" t="s">
        <v>190</v>
      </c>
      <c r="AU202" s="106" t="s">
        <v>13</v>
      </c>
      <c r="AV202" s="104" t="s">
        <v>13</v>
      </c>
      <c r="AW202" s="104" t="s">
        <v>192</v>
      </c>
      <c r="AX202" s="104" t="s">
        <v>63</v>
      </c>
      <c r="AY202" s="106" t="s">
        <v>64</v>
      </c>
    </row>
    <row r="203" spans="2:65" s="9" customFormat="1" ht="16.5" customHeight="1" x14ac:dyDescent="0.25">
      <c r="B203" s="102"/>
      <c r="C203" s="103" t="s">
        <v>298</v>
      </c>
      <c r="D203" s="75" t="s">
        <v>5</v>
      </c>
      <c r="E203" s="76" t="s">
        <v>299</v>
      </c>
      <c r="F203" s="77" t="s">
        <v>300</v>
      </c>
      <c r="G203" s="78" t="s">
        <v>301</v>
      </c>
      <c r="H203" s="87">
        <v>1</v>
      </c>
      <c r="I203" s="79"/>
      <c r="J203" s="80">
        <f>ROUND(I203*H203,2)</f>
        <v>0</v>
      </c>
      <c r="K203" s="127"/>
      <c r="L203" s="10"/>
      <c r="M203" s="128" t="s">
        <v>20</v>
      </c>
      <c r="N203" s="82" t="s">
        <v>35</v>
      </c>
      <c r="P203" s="83">
        <f>O203*H203</f>
        <v>0</v>
      </c>
      <c r="Q203" s="83">
        <v>0</v>
      </c>
      <c r="R203" s="83">
        <f>Q203*H203</f>
        <v>0</v>
      </c>
      <c r="S203" s="83">
        <v>2.4E-2</v>
      </c>
      <c r="T203" s="84">
        <f>S203*H203</f>
        <v>2.4E-2</v>
      </c>
      <c r="AR203" s="85" t="s">
        <v>81</v>
      </c>
      <c r="AT203" s="85" t="s">
        <v>5</v>
      </c>
      <c r="AU203" s="85" t="s">
        <v>13</v>
      </c>
      <c r="AY203" s="2" t="s">
        <v>64</v>
      </c>
      <c r="BE203" s="86">
        <f>IF(N203="základní",J203,0)</f>
        <v>0</v>
      </c>
      <c r="BF203" s="86">
        <f>IF(N203="snížená",J203,0)</f>
        <v>0</v>
      </c>
      <c r="BG203" s="86">
        <f>IF(N203="zákl. přenesená",J203,0)</f>
        <v>0</v>
      </c>
      <c r="BH203" s="86">
        <f>IF(N203="sníž. přenesená",J203,0)</f>
        <v>0</v>
      </c>
      <c r="BI203" s="86">
        <f>IF(N203="nulová",J203,0)</f>
        <v>0</v>
      </c>
      <c r="BJ203" s="2" t="s">
        <v>67</v>
      </c>
      <c r="BK203" s="86">
        <f>ROUND(I203*H203,2)</f>
        <v>0</v>
      </c>
      <c r="BL203" s="2" t="s">
        <v>81</v>
      </c>
      <c r="BM203" s="85" t="s">
        <v>302</v>
      </c>
    </row>
    <row r="204" spans="2:65" s="9" customFormat="1" ht="21.75" customHeight="1" x14ac:dyDescent="0.25">
      <c r="B204" s="102"/>
      <c r="C204" s="103" t="s">
        <v>303</v>
      </c>
      <c r="D204" s="75" t="s">
        <v>5</v>
      </c>
      <c r="E204" s="76" t="s">
        <v>304</v>
      </c>
      <c r="F204" s="77" t="s">
        <v>305</v>
      </c>
      <c r="G204" s="78" t="s">
        <v>7</v>
      </c>
      <c r="H204" s="87">
        <v>1.5760000000000001</v>
      </c>
      <c r="I204" s="79"/>
      <c r="J204" s="80">
        <f>ROUND(I204*H204,2)</f>
        <v>0</v>
      </c>
      <c r="K204" s="127"/>
      <c r="L204" s="10"/>
      <c r="M204" s="128" t="s">
        <v>20</v>
      </c>
      <c r="N204" s="82" t="s">
        <v>35</v>
      </c>
      <c r="P204" s="83">
        <f>O204*H204</f>
        <v>0</v>
      </c>
      <c r="Q204" s="83">
        <v>0</v>
      </c>
      <c r="R204" s="83">
        <f>Q204*H204</f>
        <v>0</v>
      </c>
      <c r="S204" s="83">
        <v>7.5999999999999998E-2</v>
      </c>
      <c r="T204" s="84">
        <f>S204*H204</f>
        <v>0.11977600000000001</v>
      </c>
      <c r="AR204" s="85" t="s">
        <v>81</v>
      </c>
      <c r="AT204" s="85" t="s">
        <v>5</v>
      </c>
      <c r="AU204" s="85" t="s">
        <v>13</v>
      </c>
      <c r="AY204" s="2" t="s">
        <v>64</v>
      </c>
      <c r="BE204" s="86">
        <f>IF(N204="základní",J204,0)</f>
        <v>0</v>
      </c>
      <c r="BF204" s="86">
        <f>IF(N204="snížená",J204,0)</f>
        <v>0</v>
      </c>
      <c r="BG204" s="86">
        <f>IF(N204="zákl. přenesená",J204,0)</f>
        <v>0</v>
      </c>
      <c r="BH204" s="86">
        <f>IF(N204="sníž. přenesená",J204,0)</f>
        <v>0</v>
      </c>
      <c r="BI204" s="86">
        <f>IF(N204="nulová",J204,0)</f>
        <v>0</v>
      </c>
      <c r="BJ204" s="2" t="s">
        <v>67</v>
      </c>
      <c r="BK204" s="86">
        <f>ROUND(I204*H204,2)</f>
        <v>0</v>
      </c>
      <c r="BL204" s="2" t="s">
        <v>81</v>
      </c>
      <c r="BM204" s="85" t="s">
        <v>306</v>
      </c>
    </row>
    <row r="205" spans="2:65" s="104" customFormat="1" x14ac:dyDescent="0.25">
      <c r="B205" s="105"/>
      <c r="D205" s="129" t="s">
        <v>190</v>
      </c>
      <c r="E205" s="106" t="s">
        <v>20</v>
      </c>
      <c r="F205" s="130" t="s">
        <v>307</v>
      </c>
      <c r="H205" s="131">
        <v>1.5760000000000001</v>
      </c>
      <c r="I205" s="107"/>
      <c r="L205" s="105"/>
      <c r="M205" s="132"/>
      <c r="T205" s="108"/>
      <c r="AT205" s="106" t="s">
        <v>190</v>
      </c>
      <c r="AU205" s="106" t="s">
        <v>13</v>
      </c>
      <c r="AV205" s="104" t="s">
        <v>13</v>
      </c>
      <c r="AW205" s="104" t="s">
        <v>192</v>
      </c>
      <c r="AX205" s="104" t="s">
        <v>63</v>
      </c>
      <c r="AY205" s="106" t="s">
        <v>64</v>
      </c>
    </row>
    <row r="206" spans="2:65" s="62" customFormat="1" ht="22.9" customHeight="1" x14ac:dyDescent="0.2">
      <c r="B206" s="63"/>
      <c r="D206" s="64" t="s">
        <v>60</v>
      </c>
      <c r="E206" s="73" t="s">
        <v>308</v>
      </c>
      <c r="F206" s="73" t="s">
        <v>309</v>
      </c>
      <c r="I206" s="66"/>
      <c r="J206" s="74">
        <f>BK206</f>
        <v>0</v>
      </c>
      <c r="L206" s="63"/>
      <c r="M206" s="68"/>
      <c r="P206" s="69">
        <f>SUM(P207:P210)</f>
        <v>0</v>
      </c>
      <c r="R206" s="69">
        <f>SUM(R207:R210)</f>
        <v>1.5241600000000001E-3</v>
      </c>
      <c r="T206" s="70">
        <f>SUM(T207:T210)</f>
        <v>0</v>
      </c>
      <c r="AR206" s="64" t="s">
        <v>67</v>
      </c>
      <c r="AT206" s="71" t="s">
        <v>60</v>
      </c>
      <c r="AU206" s="71" t="s">
        <v>67</v>
      </c>
      <c r="AY206" s="64" t="s">
        <v>64</v>
      </c>
      <c r="BK206" s="72">
        <f>SUM(BK207:BK210)</f>
        <v>0</v>
      </c>
    </row>
    <row r="207" spans="2:65" s="9" customFormat="1" ht="21.75" customHeight="1" x14ac:dyDescent="0.25">
      <c r="B207" s="102"/>
      <c r="C207" s="109" t="s">
        <v>310</v>
      </c>
      <c r="D207" s="93" t="s">
        <v>102</v>
      </c>
      <c r="E207" s="94" t="s">
        <v>311</v>
      </c>
      <c r="F207" s="95" t="s">
        <v>312</v>
      </c>
      <c r="G207" s="96" t="s">
        <v>265</v>
      </c>
      <c r="H207" s="97">
        <v>1</v>
      </c>
      <c r="I207" s="98"/>
      <c r="J207" s="99">
        <f>ROUND(I207*H207,2)</f>
        <v>0</v>
      </c>
      <c r="K207" s="133"/>
      <c r="L207" s="134"/>
      <c r="M207" s="135" t="s">
        <v>20</v>
      </c>
      <c r="N207" s="101" t="s">
        <v>35</v>
      </c>
      <c r="P207" s="83">
        <f>O207*H207</f>
        <v>0</v>
      </c>
      <c r="Q207" s="83">
        <v>0</v>
      </c>
      <c r="R207" s="83">
        <f>Q207*H207</f>
        <v>0</v>
      </c>
      <c r="S207" s="83">
        <v>0</v>
      </c>
      <c r="T207" s="84">
        <f>S207*H207</f>
        <v>0</v>
      </c>
      <c r="AR207" s="85" t="s">
        <v>230</v>
      </c>
      <c r="AT207" s="85" t="s">
        <v>102</v>
      </c>
      <c r="AU207" s="85" t="s">
        <v>13</v>
      </c>
      <c r="AY207" s="2" t="s">
        <v>64</v>
      </c>
      <c r="BE207" s="86">
        <f>IF(N207="základní",J207,0)</f>
        <v>0</v>
      </c>
      <c r="BF207" s="86">
        <f>IF(N207="snížená",J207,0)</f>
        <v>0</v>
      </c>
      <c r="BG207" s="86">
        <f>IF(N207="zákl. přenesená",J207,0)</f>
        <v>0</v>
      </c>
      <c r="BH207" s="86">
        <f>IF(N207="sníž. přenesená",J207,0)</f>
        <v>0</v>
      </c>
      <c r="BI207" s="86">
        <f>IF(N207="nulová",J207,0)</f>
        <v>0</v>
      </c>
      <c r="BJ207" s="2" t="s">
        <v>67</v>
      </c>
      <c r="BK207" s="86">
        <f>ROUND(I207*H207,2)</f>
        <v>0</v>
      </c>
      <c r="BL207" s="2" t="s">
        <v>81</v>
      </c>
      <c r="BM207" s="85" t="s">
        <v>313</v>
      </c>
    </row>
    <row r="208" spans="2:65" s="9" customFormat="1" ht="24.2" customHeight="1" x14ac:dyDescent="0.25">
      <c r="B208" s="102"/>
      <c r="C208" s="103" t="s">
        <v>314</v>
      </c>
      <c r="D208" s="75" t="s">
        <v>5</v>
      </c>
      <c r="E208" s="76" t="s">
        <v>315</v>
      </c>
      <c r="F208" s="77" t="s">
        <v>316</v>
      </c>
      <c r="G208" s="78" t="s">
        <v>7</v>
      </c>
      <c r="H208" s="87">
        <v>38.103999999999999</v>
      </c>
      <c r="I208" s="79"/>
      <c r="J208" s="80">
        <f>ROUND(I208*H208,2)</f>
        <v>0</v>
      </c>
      <c r="K208" s="127"/>
      <c r="L208" s="10"/>
      <c r="M208" s="128" t="s">
        <v>20</v>
      </c>
      <c r="N208" s="82" t="s">
        <v>35</v>
      </c>
      <c r="P208" s="83">
        <f>O208*H208</f>
        <v>0</v>
      </c>
      <c r="Q208" s="83">
        <v>4.0000000000000003E-5</v>
      </c>
      <c r="R208" s="83">
        <f>Q208*H208</f>
        <v>1.5241600000000001E-3</v>
      </c>
      <c r="S208" s="83">
        <v>0</v>
      </c>
      <c r="T208" s="84">
        <f>S208*H208</f>
        <v>0</v>
      </c>
      <c r="AR208" s="85" t="s">
        <v>81</v>
      </c>
      <c r="AT208" s="85" t="s">
        <v>5</v>
      </c>
      <c r="AU208" s="85" t="s">
        <v>13</v>
      </c>
      <c r="AY208" s="2" t="s">
        <v>64</v>
      </c>
      <c r="BE208" s="86">
        <f>IF(N208="základní",J208,0)</f>
        <v>0</v>
      </c>
      <c r="BF208" s="86">
        <f>IF(N208="snížená",J208,0)</f>
        <v>0</v>
      </c>
      <c r="BG208" s="86">
        <f>IF(N208="zákl. přenesená",J208,0)</f>
        <v>0</v>
      </c>
      <c r="BH208" s="86">
        <f>IF(N208="sníž. přenesená",J208,0)</f>
        <v>0</v>
      </c>
      <c r="BI208" s="86">
        <f>IF(N208="nulová",J208,0)</f>
        <v>0</v>
      </c>
      <c r="BJ208" s="2" t="s">
        <v>67</v>
      </c>
      <c r="BK208" s="86">
        <f>ROUND(I208*H208,2)</f>
        <v>0</v>
      </c>
      <c r="BL208" s="2" t="s">
        <v>81</v>
      </c>
      <c r="BM208" s="85" t="s">
        <v>317</v>
      </c>
    </row>
    <row r="209" spans="2:65" s="104" customFormat="1" x14ac:dyDescent="0.25">
      <c r="B209" s="105"/>
      <c r="D209" s="129" t="s">
        <v>190</v>
      </c>
      <c r="E209" s="106" t="s">
        <v>20</v>
      </c>
      <c r="F209" s="130" t="s">
        <v>318</v>
      </c>
      <c r="H209" s="131">
        <v>38.103999999999999</v>
      </c>
      <c r="I209" s="107"/>
      <c r="L209" s="105"/>
      <c r="M209" s="132"/>
      <c r="T209" s="108"/>
      <c r="AT209" s="106" t="s">
        <v>190</v>
      </c>
      <c r="AU209" s="106" t="s">
        <v>13</v>
      </c>
      <c r="AV209" s="104" t="s">
        <v>13</v>
      </c>
      <c r="AW209" s="104" t="s">
        <v>192</v>
      </c>
      <c r="AX209" s="104" t="s">
        <v>63</v>
      </c>
      <c r="AY209" s="106" t="s">
        <v>64</v>
      </c>
    </row>
    <row r="210" spans="2:65" s="9" customFormat="1" ht="16.5" customHeight="1" x14ac:dyDescent="0.25">
      <c r="B210" s="102"/>
      <c r="C210" s="109" t="s">
        <v>319</v>
      </c>
      <c r="D210" s="93" t="s">
        <v>102</v>
      </c>
      <c r="E210" s="94" t="s">
        <v>320</v>
      </c>
      <c r="F210" s="95" t="s">
        <v>321</v>
      </c>
      <c r="G210" s="96" t="s">
        <v>265</v>
      </c>
      <c r="H210" s="97">
        <v>1</v>
      </c>
      <c r="I210" s="98"/>
      <c r="J210" s="99">
        <f>ROUND(I210*H210,2)</f>
        <v>0</v>
      </c>
      <c r="K210" s="133"/>
      <c r="L210" s="134"/>
      <c r="M210" s="135" t="s">
        <v>20</v>
      </c>
      <c r="N210" s="101" t="s">
        <v>35</v>
      </c>
      <c r="P210" s="83">
        <f>O210*H210</f>
        <v>0</v>
      </c>
      <c r="Q210" s="83">
        <v>0</v>
      </c>
      <c r="R210" s="83">
        <f>Q210*H210</f>
        <v>0</v>
      </c>
      <c r="S210" s="83">
        <v>0</v>
      </c>
      <c r="T210" s="84">
        <f>S210*H210</f>
        <v>0</v>
      </c>
      <c r="AR210" s="85" t="s">
        <v>230</v>
      </c>
      <c r="AT210" s="85" t="s">
        <v>102</v>
      </c>
      <c r="AU210" s="85" t="s">
        <v>13</v>
      </c>
      <c r="AY210" s="2" t="s">
        <v>64</v>
      </c>
      <c r="BE210" s="86">
        <f>IF(N210="základní",J210,0)</f>
        <v>0</v>
      </c>
      <c r="BF210" s="86">
        <f>IF(N210="snížená",J210,0)</f>
        <v>0</v>
      </c>
      <c r="BG210" s="86">
        <f>IF(N210="zákl. přenesená",J210,0)</f>
        <v>0</v>
      </c>
      <c r="BH210" s="86">
        <f>IF(N210="sníž. přenesená",J210,0)</f>
        <v>0</v>
      </c>
      <c r="BI210" s="86">
        <f>IF(N210="nulová",J210,0)</f>
        <v>0</v>
      </c>
      <c r="BJ210" s="2" t="s">
        <v>67</v>
      </c>
      <c r="BK210" s="86">
        <f>ROUND(I210*H210,2)</f>
        <v>0</v>
      </c>
      <c r="BL210" s="2" t="s">
        <v>81</v>
      </c>
      <c r="BM210" s="85" t="s">
        <v>322</v>
      </c>
    </row>
    <row r="211" spans="2:65" s="62" customFormat="1" ht="22.9" customHeight="1" x14ac:dyDescent="0.2">
      <c r="B211" s="63"/>
      <c r="D211" s="64" t="s">
        <v>60</v>
      </c>
      <c r="E211" s="73" t="s">
        <v>323</v>
      </c>
      <c r="F211" s="73" t="s">
        <v>324</v>
      </c>
      <c r="I211" s="66"/>
      <c r="J211" s="74">
        <f>BK211</f>
        <v>0</v>
      </c>
      <c r="L211" s="63"/>
      <c r="M211" s="68"/>
      <c r="P211" s="69">
        <f>P212</f>
        <v>0</v>
      </c>
      <c r="R211" s="69">
        <f>R212</f>
        <v>7.3500000000000006E-3</v>
      </c>
      <c r="T211" s="70">
        <f>T212</f>
        <v>0</v>
      </c>
      <c r="AR211" s="64" t="s">
        <v>67</v>
      </c>
      <c r="AT211" s="71" t="s">
        <v>60</v>
      </c>
      <c r="AU211" s="71" t="s">
        <v>67</v>
      </c>
      <c r="AY211" s="64" t="s">
        <v>64</v>
      </c>
      <c r="BK211" s="72">
        <f>BK212</f>
        <v>0</v>
      </c>
    </row>
    <row r="212" spans="2:65" s="9" customFormat="1" ht="37.9" customHeight="1" x14ac:dyDescent="0.25">
      <c r="B212" s="102"/>
      <c r="C212" s="103" t="s">
        <v>325</v>
      </c>
      <c r="D212" s="75" t="s">
        <v>5</v>
      </c>
      <c r="E212" s="76" t="s">
        <v>326</v>
      </c>
      <c r="F212" s="77" t="s">
        <v>327</v>
      </c>
      <c r="G212" s="78" t="s">
        <v>7</v>
      </c>
      <c r="H212" s="87">
        <v>35</v>
      </c>
      <c r="I212" s="79"/>
      <c r="J212" s="80">
        <f>ROUND(I212*H212,2)</f>
        <v>0</v>
      </c>
      <c r="K212" s="127"/>
      <c r="L212" s="10"/>
      <c r="M212" s="128" t="s">
        <v>20</v>
      </c>
      <c r="N212" s="82" t="s">
        <v>35</v>
      </c>
      <c r="P212" s="83">
        <f>O212*H212</f>
        <v>0</v>
      </c>
      <c r="Q212" s="83">
        <v>2.1000000000000001E-4</v>
      </c>
      <c r="R212" s="83">
        <f>Q212*H212</f>
        <v>7.3500000000000006E-3</v>
      </c>
      <c r="S212" s="83">
        <v>0</v>
      </c>
      <c r="T212" s="84">
        <f>S212*H212</f>
        <v>0</v>
      </c>
      <c r="AR212" s="85" t="s">
        <v>70</v>
      </c>
      <c r="AT212" s="85" t="s">
        <v>5</v>
      </c>
      <c r="AU212" s="85" t="s">
        <v>13</v>
      </c>
      <c r="AY212" s="2" t="s">
        <v>64</v>
      </c>
      <c r="BE212" s="86">
        <f>IF(N212="základní",J212,0)</f>
        <v>0</v>
      </c>
      <c r="BF212" s="86">
        <f>IF(N212="snížená",J212,0)</f>
        <v>0</v>
      </c>
      <c r="BG212" s="86">
        <f>IF(N212="zákl. přenesená",J212,0)</f>
        <v>0</v>
      </c>
      <c r="BH212" s="86">
        <f>IF(N212="sníž. přenesená",J212,0)</f>
        <v>0</v>
      </c>
      <c r="BI212" s="86">
        <f>IF(N212="nulová",J212,0)</f>
        <v>0</v>
      </c>
      <c r="BJ212" s="2" t="s">
        <v>67</v>
      </c>
      <c r="BK212" s="86">
        <f>ROUND(I212*H212,2)</f>
        <v>0</v>
      </c>
      <c r="BL212" s="2" t="s">
        <v>70</v>
      </c>
      <c r="BM212" s="85" t="s">
        <v>328</v>
      </c>
    </row>
    <row r="213" spans="2:65" s="62" customFormat="1" ht="22.9" customHeight="1" x14ac:dyDescent="0.2">
      <c r="B213" s="63"/>
      <c r="D213" s="64" t="s">
        <v>60</v>
      </c>
      <c r="E213" s="73" t="s">
        <v>329</v>
      </c>
      <c r="F213" s="73" t="s">
        <v>330</v>
      </c>
      <c r="I213" s="66"/>
      <c r="J213" s="74">
        <f>BK213</f>
        <v>0</v>
      </c>
      <c r="L213" s="63"/>
      <c r="M213" s="68"/>
      <c r="P213" s="69">
        <f>SUM(P214:P220)</f>
        <v>0</v>
      </c>
      <c r="R213" s="69">
        <f>SUM(R214:R220)</f>
        <v>0</v>
      </c>
      <c r="T213" s="70">
        <f>SUM(T214:T220)</f>
        <v>0</v>
      </c>
      <c r="AR213" s="64" t="s">
        <v>67</v>
      </c>
      <c r="AT213" s="71" t="s">
        <v>60</v>
      </c>
      <c r="AU213" s="71" t="s">
        <v>67</v>
      </c>
      <c r="AY213" s="64" t="s">
        <v>64</v>
      </c>
      <c r="BK213" s="72">
        <f>SUM(BK214:BK220)</f>
        <v>0</v>
      </c>
    </row>
    <row r="214" spans="2:65" s="9" customFormat="1" ht="24.2" customHeight="1" x14ac:dyDescent="0.25">
      <c r="B214" s="102"/>
      <c r="C214" s="103" t="s">
        <v>331</v>
      </c>
      <c r="D214" s="75" t="s">
        <v>5</v>
      </c>
      <c r="E214" s="76" t="s">
        <v>332</v>
      </c>
      <c r="F214" s="77" t="s">
        <v>333</v>
      </c>
      <c r="G214" s="78" t="s">
        <v>77</v>
      </c>
      <c r="H214" s="87">
        <v>36.052999999999997</v>
      </c>
      <c r="I214" s="79"/>
      <c r="J214" s="80">
        <f>ROUND(I214*H214,2)</f>
        <v>0</v>
      </c>
      <c r="K214" s="127"/>
      <c r="L214" s="10"/>
      <c r="M214" s="128" t="s">
        <v>20</v>
      </c>
      <c r="N214" s="82" t="s">
        <v>35</v>
      </c>
      <c r="P214" s="83">
        <f>O214*H214</f>
        <v>0</v>
      </c>
      <c r="Q214" s="83">
        <v>0</v>
      </c>
      <c r="R214" s="83">
        <f>Q214*H214</f>
        <v>0</v>
      </c>
      <c r="S214" s="83">
        <v>0</v>
      </c>
      <c r="T214" s="84">
        <f>S214*H214</f>
        <v>0</v>
      </c>
      <c r="AR214" s="85" t="s">
        <v>81</v>
      </c>
      <c r="AT214" s="85" t="s">
        <v>5</v>
      </c>
      <c r="AU214" s="85" t="s">
        <v>13</v>
      </c>
      <c r="AY214" s="2" t="s">
        <v>64</v>
      </c>
      <c r="BE214" s="86">
        <f>IF(N214="základní",J214,0)</f>
        <v>0</v>
      </c>
      <c r="BF214" s="86">
        <f>IF(N214="snížená",J214,0)</f>
        <v>0</v>
      </c>
      <c r="BG214" s="86">
        <f>IF(N214="zákl. přenesená",J214,0)</f>
        <v>0</v>
      </c>
      <c r="BH214" s="86">
        <f>IF(N214="sníž. přenesená",J214,0)</f>
        <v>0</v>
      </c>
      <c r="BI214" s="86">
        <f>IF(N214="nulová",J214,0)</f>
        <v>0</v>
      </c>
      <c r="BJ214" s="2" t="s">
        <v>67</v>
      </c>
      <c r="BK214" s="86">
        <f>ROUND(I214*H214,2)</f>
        <v>0</v>
      </c>
      <c r="BL214" s="2" t="s">
        <v>81</v>
      </c>
      <c r="BM214" s="85" t="s">
        <v>334</v>
      </c>
    </row>
    <row r="215" spans="2:65" s="9" customFormat="1" ht="33" customHeight="1" x14ac:dyDescent="0.25">
      <c r="B215" s="102"/>
      <c r="C215" s="103" t="s">
        <v>335</v>
      </c>
      <c r="D215" s="75" t="s">
        <v>5</v>
      </c>
      <c r="E215" s="76" t="s">
        <v>336</v>
      </c>
      <c r="F215" s="77" t="s">
        <v>337</v>
      </c>
      <c r="G215" s="78" t="s">
        <v>77</v>
      </c>
      <c r="H215" s="87">
        <v>144.21199999999999</v>
      </c>
      <c r="I215" s="79"/>
      <c r="J215" s="80">
        <f>ROUND(I215*H215,2)</f>
        <v>0</v>
      </c>
      <c r="K215" s="127"/>
      <c r="L215" s="10"/>
      <c r="M215" s="128" t="s">
        <v>20</v>
      </c>
      <c r="N215" s="82" t="s">
        <v>35</v>
      </c>
      <c r="P215" s="83">
        <f>O215*H215</f>
        <v>0</v>
      </c>
      <c r="Q215" s="83">
        <v>0</v>
      </c>
      <c r="R215" s="83">
        <f>Q215*H215</f>
        <v>0</v>
      </c>
      <c r="S215" s="83">
        <v>0</v>
      </c>
      <c r="T215" s="84">
        <f>S215*H215</f>
        <v>0</v>
      </c>
      <c r="AR215" s="85" t="s">
        <v>81</v>
      </c>
      <c r="AT215" s="85" t="s">
        <v>5</v>
      </c>
      <c r="AU215" s="85" t="s">
        <v>13</v>
      </c>
      <c r="AY215" s="2" t="s">
        <v>64</v>
      </c>
      <c r="BE215" s="86">
        <f>IF(N215="základní",J215,0)</f>
        <v>0</v>
      </c>
      <c r="BF215" s="86">
        <f>IF(N215="snížená",J215,0)</f>
        <v>0</v>
      </c>
      <c r="BG215" s="86">
        <f>IF(N215="zákl. přenesená",J215,0)</f>
        <v>0</v>
      </c>
      <c r="BH215" s="86">
        <f>IF(N215="sníž. přenesená",J215,0)</f>
        <v>0</v>
      </c>
      <c r="BI215" s="86">
        <f>IF(N215="nulová",J215,0)</f>
        <v>0</v>
      </c>
      <c r="BJ215" s="2" t="s">
        <v>67</v>
      </c>
      <c r="BK215" s="86">
        <f>ROUND(I215*H215,2)</f>
        <v>0</v>
      </c>
      <c r="BL215" s="2" t="s">
        <v>81</v>
      </c>
      <c r="BM215" s="85" t="s">
        <v>338</v>
      </c>
    </row>
    <row r="216" spans="2:65" s="104" customFormat="1" x14ac:dyDescent="0.25">
      <c r="B216" s="105"/>
      <c r="D216" s="129" t="s">
        <v>190</v>
      </c>
      <c r="F216" s="130" t="s">
        <v>339</v>
      </c>
      <c r="H216" s="131">
        <v>144.21199999999999</v>
      </c>
      <c r="I216" s="107"/>
      <c r="L216" s="105"/>
      <c r="M216" s="132"/>
      <c r="T216" s="108"/>
      <c r="AT216" s="106" t="s">
        <v>190</v>
      </c>
      <c r="AU216" s="106" t="s">
        <v>13</v>
      </c>
      <c r="AV216" s="104" t="s">
        <v>13</v>
      </c>
      <c r="AW216" s="104" t="s">
        <v>16</v>
      </c>
      <c r="AX216" s="104" t="s">
        <v>67</v>
      </c>
      <c r="AY216" s="106" t="s">
        <v>64</v>
      </c>
    </row>
    <row r="217" spans="2:65" s="9" customFormat="1" ht="24.2" customHeight="1" x14ac:dyDescent="0.25">
      <c r="B217" s="102"/>
      <c r="C217" s="103" t="s">
        <v>340</v>
      </c>
      <c r="D217" s="75" t="s">
        <v>5</v>
      </c>
      <c r="E217" s="76" t="s">
        <v>341</v>
      </c>
      <c r="F217" s="77" t="s">
        <v>342</v>
      </c>
      <c r="G217" s="78" t="s">
        <v>77</v>
      </c>
      <c r="H217" s="87">
        <v>36.052999999999997</v>
      </c>
      <c r="I217" s="79"/>
      <c r="J217" s="80">
        <f>ROUND(I217*H217,2)</f>
        <v>0</v>
      </c>
      <c r="K217" s="127"/>
      <c r="L217" s="10"/>
      <c r="M217" s="128" t="s">
        <v>20</v>
      </c>
      <c r="N217" s="82" t="s">
        <v>35</v>
      </c>
      <c r="P217" s="83">
        <f>O217*H217</f>
        <v>0</v>
      </c>
      <c r="Q217" s="83">
        <v>0</v>
      </c>
      <c r="R217" s="83">
        <f>Q217*H217</f>
        <v>0</v>
      </c>
      <c r="S217" s="83">
        <v>0</v>
      </c>
      <c r="T217" s="84">
        <f>S217*H217</f>
        <v>0</v>
      </c>
      <c r="AR217" s="85" t="s">
        <v>81</v>
      </c>
      <c r="AT217" s="85" t="s">
        <v>5</v>
      </c>
      <c r="AU217" s="85" t="s">
        <v>13</v>
      </c>
      <c r="AY217" s="2" t="s">
        <v>64</v>
      </c>
      <c r="BE217" s="86">
        <f>IF(N217="základní",J217,0)</f>
        <v>0</v>
      </c>
      <c r="BF217" s="86">
        <f>IF(N217="snížená",J217,0)</f>
        <v>0</v>
      </c>
      <c r="BG217" s="86">
        <f>IF(N217="zákl. přenesená",J217,0)</f>
        <v>0</v>
      </c>
      <c r="BH217" s="86">
        <f>IF(N217="sníž. přenesená",J217,0)</f>
        <v>0</v>
      </c>
      <c r="BI217" s="86">
        <f>IF(N217="nulová",J217,0)</f>
        <v>0</v>
      </c>
      <c r="BJ217" s="2" t="s">
        <v>67</v>
      </c>
      <c r="BK217" s="86">
        <f>ROUND(I217*H217,2)</f>
        <v>0</v>
      </c>
      <c r="BL217" s="2" t="s">
        <v>81</v>
      </c>
      <c r="BM217" s="85" t="s">
        <v>343</v>
      </c>
    </row>
    <row r="218" spans="2:65" s="9" customFormat="1" ht="24.2" customHeight="1" x14ac:dyDescent="0.25">
      <c r="B218" s="102"/>
      <c r="C218" s="103" t="s">
        <v>104</v>
      </c>
      <c r="D218" s="75" t="s">
        <v>5</v>
      </c>
      <c r="E218" s="76" t="s">
        <v>83</v>
      </c>
      <c r="F218" s="77" t="s">
        <v>344</v>
      </c>
      <c r="G218" s="78" t="s">
        <v>77</v>
      </c>
      <c r="H218" s="87">
        <v>324.47699999999998</v>
      </c>
      <c r="I218" s="79"/>
      <c r="J218" s="80">
        <f>ROUND(I218*H218,2)</f>
        <v>0</v>
      </c>
      <c r="K218" s="127"/>
      <c r="L218" s="10"/>
      <c r="M218" s="128" t="s">
        <v>20</v>
      </c>
      <c r="N218" s="82" t="s">
        <v>35</v>
      </c>
      <c r="P218" s="83">
        <f>O218*H218</f>
        <v>0</v>
      </c>
      <c r="Q218" s="83">
        <v>0</v>
      </c>
      <c r="R218" s="83">
        <f>Q218*H218</f>
        <v>0</v>
      </c>
      <c r="S218" s="83">
        <v>0</v>
      </c>
      <c r="T218" s="84">
        <f>S218*H218</f>
        <v>0</v>
      </c>
      <c r="AR218" s="85" t="s">
        <v>81</v>
      </c>
      <c r="AT218" s="85" t="s">
        <v>5</v>
      </c>
      <c r="AU218" s="85" t="s">
        <v>13</v>
      </c>
      <c r="AY218" s="2" t="s">
        <v>64</v>
      </c>
      <c r="BE218" s="86">
        <f>IF(N218="základní",J218,0)</f>
        <v>0</v>
      </c>
      <c r="BF218" s="86">
        <f>IF(N218="snížená",J218,0)</f>
        <v>0</v>
      </c>
      <c r="BG218" s="86">
        <f>IF(N218="zákl. přenesená",J218,0)</f>
        <v>0</v>
      </c>
      <c r="BH218" s="86">
        <f>IF(N218="sníž. přenesená",J218,0)</f>
        <v>0</v>
      </c>
      <c r="BI218" s="86">
        <f>IF(N218="nulová",J218,0)</f>
        <v>0</v>
      </c>
      <c r="BJ218" s="2" t="s">
        <v>67</v>
      </c>
      <c r="BK218" s="86">
        <f>ROUND(I218*H218,2)</f>
        <v>0</v>
      </c>
      <c r="BL218" s="2" t="s">
        <v>81</v>
      </c>
      <c r="BM218" s="85" t="s">
        <v>345</v>
      </c>
    </row>
    <row r="219" spans="2:65" s="104" customFormat="1" x14ac:dyDescent="0.25">
      <c r="B219" s="105"/>
      <c r="D219" s="129" t="s">
        <v>190</v>
      </c>
      <c r="F219" s="130" t="s">
        <v>346</v>
      </c>
      <c r="H219" s="131">
        <v>324.47699999999998</v>
      </c>
      <c r="I219" s="107"/>
      <c r="L219" s="105"/>
      <c r="M219" s="132"/>
      <c r="T219" s="108"/>
      <c r="AT219" s="106" t="s">
        <v>190</v>
      </c>
      <c r="AU219" s="106" t="s">
        <v>13</v>
      </c>
      <c r="AV219" s="104" t="s">
        <v>13</v>
      </c>
      <c r="AW219" s="104" t="s">
        <v>16</v>
      </c>
      <c r="AX219" s="104" t="s">
        <v>67</v>
      </c>
      <c r="AY219" s="106" t="s">
        <v>64</v>
      </c>
    </row>
    <row r="220" spans="2:65" s="9" customFormat="1" ht="24.2" customHeight="1" x14ac:dyDescent="0.25">
      <c r="B220" s="102"/>
      <c r="C220" s="103" t="s">
        <v>347</v>
      </c>
      <c r="D220" s="75" t="s">
        <v>5</v>
      </c>
      <c r="E220" s="76" t="s">
        <v>86</v>
      </c>
      <c r="F220" s="77" t="s">
        <v>348</v>
      </c>
      <c r="G220" s="78" t="s">
        <v>77</v>
      </c>
      <c r="H220" s="87">
        <v>36.052999999999997</v>
      </c>
      <c r="I220" s="79"/>
      <c r="J220" s="80">
        <f>ROUND(I220*H220,2)</f>
        <v>0</v>
      </c>
      <c r="K220" s="127"/>
      <c r="L220" s="10"/>
      <c r="M220" s="128" t="s">
        <v>20</v>
      </c>
      <c r="N220" s="82" t="s">
        <v>35</v>
      </c>
      <c r="P220" s="83">
        <f>O220*H220</f>
        <v>0</v>
      </c>
      <c r="Q220" s="83">
        <v>0</v>
      </c>
      <c r="R220" s="83">
        <f>Q220*H220</f>
        <v>0</v>
      </c>
      <c r="S220" s="83">
        <v>0</v>
      </c>
      <c r="T220" s="84">
        <f>S220*H220</f>
        <v>0</v>
      </c>
      <c r="AR220" s="85" t="s">
        <v>81</v>
      </c>
      <c r="AT220" s="85" t="s">
        <v>5</v>
      </c>
      <c r="AU220" s="85" t="s">
        <v>13</v>
      </c>
      <c r="AY220" s="2" t="s">
        <v>64</v>
      </c>
      <c r="BE220" s="86">
        <f>IF(N220="základní",J220,0)</f>
        <v>0</v>
      </c>
      <c r="BF220" s="86">
        <f>IF(N220="snížená",J220,0)</f>
        <v>0</v>
      </c>
      <c r="BG220" s="86">
        <f>IF(N220="zákl. přenesená",J220,0)</f>
        <v>0</v>
      </c>
      <c r="BH220" s="86">
        <f>IF(N220="sníž. přenesená",J220,0)</f>
        <v>0</v>
      </c>
      <c r="BI220" s="86">
        <f>IF(N220="nulová",J220,0)</f>
        <v>0</v>
      </c>
      <c r="BJ220" s="2" t="s">
        <v>67</v>
      </c>
      <c r="BK220" s="86">
        <f>ROUND(I220*H220,2)</f>
        <v>0</v>
      </c>
      <c r="BL220" s="2" t="s">
        <v>81</v>
      </c>
      <c r="BM220" s="85" t="s">
        <v>349</v>
      </c>
    </row>
    <row r="221" spans="2:65" s="62" customFormat="1" ht="22.9" customHeight="1" x14ac:dyDescent="0.2">
      <c r="B221" s="63"/>
      <c r="D221" s="64" t="s">
        <v>60</v>
      </c>
      <c r="E221" s="73" t="s">
        <v>350</v>
      </c>
      <c r="F221" s="73" t="s">
        <v>351</v>
      </c>
      <c r="I221" s="66"/>
      <c r="J221" s="74">
        <f>BK221</f>
        <v>0</v>
      </c>
      <c r="L221" s="63"/>
      <c r="M221" s="68"/>
      <c r="P221" s="69">
        <f>P222</f>
        <v>0</v>
      </c>
      <c r="R221" s="69">
        <f>R222</f>
        <v>0</v>
      </c>
      <c r="T221" s="70">
        <f>T222</f>
        <v>0</v>
      </c>
      <c r="AR221" s="64" t="s">
        <v>67</v>
      </c>
      <c r="AT221" s="71" t="s">
        <v>60</v>
      </c>
      <c r="AU221" s="71" t="s">
        <v>67</v>
      </c>
      <c r="AY221" s="64" t="s">
        <v>64</v>
      </c>
      <c r="BK221" s="72">
        <f>BK222</f>
        <v>0</v>
      </c>
    </row>
    <row r="222" spans="2:65" s="9" customFormat="1" ht="16.5" customHeight="1" x14ac:dyDescent="0.25">
      <c r="B222" s="102"/>
      <c r="C222" s="103" t="s">
        <v>352</v>
      </c>
      <c r="D222" s="75" t="s">
        <v>5</v>
      </c>
      <c r="E222" s="76" t="s">
        <v>353</v>
      </c>
      <c r="F222" s="77" t="s">
        <v>354</v>
      </c>
      <c r="G222" s="78" t="s">
        <v>77</v>
      </c>
      <c r="H222" s="87">
        <v>43.634</v>
      </c>
      <c r="I222" s="79"/>
      <c r="J222" s="80">
        <f>ROUND(I222*H222,2)</f>
        <v>0</v>
      </c>
      <c r="K222" s="127"/>
      <c r="L222" s="10"/>
      <c r="M222" s="128" t="s">
        <v>20</v>
      </c>
      <c r="N222" s="82" t="s">
        <v>35</v>
      </c>
      <c r="P222" s="83">
        <f>O222*H222</f>
        <v>0</v>
      </c>
      <c r="Q222" s="83">
        <v>0</v>
      </c>
      <c r="R222" s="83">
        <f>Q222*H222</f>
        <v>0</v>
      </c>
      <c r="S222" s="83">
        <v>0</v>
      </c>
      <c r="T222" s="84">
        <f>S222*H222</f>
        <v>0</v>
      </c>
      <c r="AR222" s="85" t="s">
        <v>81</v>
      </c>
      <c r="AT222" s="85" t="s">
        <v>5</v>
      </c>
      <c r="AU222" s="85" t="s">
        <v>13</v>
      </c>
      <c r="AY222" s="2" t="s">
        <v>64</v>
      </c>
      <c r="BE222" s="86">
        <f>IF(N222="základní",J222,0)</f>
        <v>0</v>
      </c>
      <c r="BF222" s="86">
        <f>IF(N222="snížená",J222,0)</f>
        <v>0</v>
      </c>
      <c r="BG222" s="86">
        <f>IF(N222="zákl. přenesená",J222,0)</f>
        <v>0</v>
      </c>
      <c r="BH222" s="86">
        <f>IF(N222="sníž. přenesená",J222,0)</f>
        <v>0</v>
      </c>
      <c r="BI222" s="86">
        <f>IF(N222="nulová",J222,0)</f>
        <v>0</v>
      </c>
      <c r="BJ222" s="2" t="s">
        <v>67</v>
      </c>
      <c r="BK222" s="86">
        <f>ROUND(I222*H222,2)</f>
        <v>0</v>
      </c>
      <c r="BL222" s="2" t="s">
        <v>81</v>
      </c>
      <c r="BM222" s="85" t="s">
        <v>355</v>
      </c>
    </row>
    <row r="223" spans="2:65" s="62" customFormat="1" ht="25.9" customHeight="1" x14ac:dyDescent="0.2">
      <c r="B223" s="63"/>
      <c r="D223" s="64" t="s">
        <v>60</v>
      </c>
      <c r="E223" s="65" t="s">
        <v>61</v>
      </c>
      <c r="F223" s="65" t="s">
        <v>62</v>
      </c>
      <c r="I223" s="66"/>
      <c r="J223" s="67">
        <f>BK223</f>
        <v>0</v>
      </c>
      <c r="L223" s="63"/>
      <c r="M223" s="68"/>
      <c r="P223" s="69">
        <f>P224+P241+P248+P253+P256+P265+P273+P284+P290+P300</f>
        <v>0</v>
      </c>
      <c r="R223" s="69">
        <f>R224+R241+R248+R253+R256+R265+R273+R284+R290+R300</f>
        <v>2.4500181199999997</v>
      </c>
      <c r="T223" s="70">
        <f>T224+T241+T248+T253+T256+T265+T273+T284+T290+T300</f>
        <v>2.102E-2</v>
      </c>
      <c r="AR223" s="64" t="s">
        <v>13</v>
      </c>
      <c r="AT223" s="71" t="s">
        <v>60</v>
      </c>
      <c r="AU223" s="71" t="s">
        <v>63</v>
      </c>
      <c r="AY223" s="64" t="s">
        <v>64</v>
      </c>
      <c r="BK223" s="72">
        <f>BK224+BK241+BK248+BK253+BK256+BK265+BK273+BK284+BK290+BK300</f>
        <v>0</v>
      </c>
    </row>
    <row r="224" spans="2:65" s="62" customFormat="1" ht="22.9" customHeight="1" x14ac:dyDescent="0.2">
      <c r="B224" s="63"/>
      <c r="D224" s="64" t="s">
        <v>60</v>
      </c>
      <c r="E224" s="73" t="s">
        <v>356</v>
      </c>
      <c r="F224" s="73" t="s">
        <v>357</v>
      </c>
      <c r="I224" s="66"/>
      <c r="J224" s="74">
        <f>BK224</f>
        <v>0</v>
      </c>
      <c r="L224" s="63"/>
      <c r="M224" s="68"/>
      <c r="P224" s="69">
        <f>SUM(P225:P240)</f>
        <v>0</v>
      </c>
      <c r="R224" s="69">
        <f>SUM(R225:R240)</f>
        <v>0.26750040000000003</v>
      </c>
      <c r="T224" s="70">
        <f>SUM(T225:T240)</f>
        <v>0</v>
      </c>
      <c r="AR224" s="64" t="s">
        <v>13</v>
      </c>
      <c r="AT224" s="71" t="s">
        <v>60</v>
      </c>
      <c r="AU224" s="71" t="s">
        <v>67</v>
      </c>
      <c r="AY224" s="64" t="s">
        <v>64</v>
      </c>
      <c r="BK224" s="72">
        <f>SUM(BK225:BK240)</f>
        <v>0</v>
      </c>
    </row>
    <row r="225" spans="2:65" s="9" customFormat="1" ht="24.2" customHeight="1" x14ac:dyDescent="0.25">
      <c r="B225" s="102"/>
      <c r="C225" s="103" t="s">
        <v>358</v>
      </c>
      <c r="D225" s="75" t="s">
        <v>5</v>
      </c>
      <c r="E225" s="76" t="s">
        <v>359</v>
      </c>
      <c r="F225" s="77" t="s">
        <v>360</v>
      </c>
      <c r="G225" s="78" t="s">
        <v>7</v>
      </c>
      <c r="H225" s="87">
        <v>38.103999999999999</v>
      </c>
      <c r="I225" s="79"/>
      <c r="J225" s="80">
        <f>ROUND(I225*H225,2)</f>
        <v>0</v>
      </c>
      <c r="K225" s="127"/>
      <c r="L225" s="10"/>
      <c r="M225" s="128" t="s">
        <v>20</v>
      </c>
      <c r="N225" s="82" t="s">
        <v>35</v>
      </c>
      <c r="P225" s="83">
        <f>O225*H225</f>
        <v>0</v>
      </c>
      <c r="Q225" s="83">
        <v>0</v>
      </c>
      <c r="R225" s="83">
        <f>Q225*H225</f>
        <v>0</v>
      </c>
      <c r="S225" s="83">
        <v>0</v>
      </c>
      <c r="T225" s="84">
        <f>S225*H225</f>
        <v>0</v>
      </c>
      <c r="AR225" s="85" t="s">
        <v>70</v>
      </c>
      <c r="AT225" s="85" t="s">
        <v>5</v>
      </c>
      <c r="AU225" s="85" t="s">
        <v>13</v>
      </c>
      <c r="AY225" s="2" t="s">
        <v>64</v>
      </c>
      <c r="BE225" s="86">
        <f>IF(N225="základní",J225,0)</f>
        <v>0</v>
      </c>
      <c r="BF225" s="86">
        <f>IF(N225="snížená",J225,0)</f>
        <v>0</v>
      </c>
      <c r="BG225" s="86">
        <f>IF(N225="zákl. přenesená",J225,0)</f>
        <v>0</v>
      </c>
      <c r="BH225" s="86">
        <f>IF(N225="sníž. přenesená",J225,0)</f>
        <v>0</v>
      </c>
      <c r="BI225" s="86">
        <f>IF(N225="nulová",J225,0)</f>
        <v>0</v>
      </c>
      <c r="BJ225" s="2" t="s">
        <v>67</v>
      </c>
      <c r="BK225" s="86">
        <f>ROUND(I225*H225,2)</f>
        <v>0</v>
      </c>
      <c r="BL225" s="2" t="s">
        <v>70</v>
      </c>
      <c r="BM225" s="85" t="s">
        <v>361</v>
      </c>
    </row>
    <row r="226" spans="2:65" s="104" customFormat="1" x14ac:dyDescent="0.25">
      <c r="B226" s="105"/>
      <c r="D226" s="129" t="s">
        <v>190</v>
      </c>
      <c r="E226" s="106" t="s">
        <v>20</v>
      </c>
      <c r="F226" s="130" t="s">
        <v>271</v>
      </c>
      <c r="H226" s="131">
        <v>38.103999999999999</v>
      </c>
      <c r="I226" s="107"/>
      <c r="L226" s="105"/>
      <c r="M226" s="132"/>
      <c r="T226" s="108"/>
      <c r="AT226" s="106" t="s">
        <v>190</v>
      </c>
      <c r="AU226" s="106" t="s">
        <v>13</v>
      </c>
      <c r="AV226" s="104" t="s">
        <v>13</v>
      </c>
      <c r="AW226" s="104" t="s">
        <v>192</v>
      </c>
      <c r="AX226" s="104" t="s">
        <v>63</v>
      </c>
      <c r="AY226" s="106" t="s">
        <v>64</v>
      </c>
    </row>
    <row r="227" spans="2:65" s="9" customFormat="1" ht="24.2" customHeight="1" x14ac:dyDescent="0.25">
      <c r="B227" s="102"/>
      <c r="C227" s="103" t="s">
        <v>362</v>
      </c>
      <c r="D227" s="75" t="s">
        <v>5</v>
      </c>
      <c r="E227" s="76" t="s">
        <v>363</v>
      </c>
      <c r="F227" s="77" t="s">
        <v>364</v>
      </c>
      <c r="G227" s="78" t="s">
        <v>7</v>
      </c>
      <c r="H227" s="87">
        <v>6.1470000000000002</v>
      </c>
      <c r="I227" s="79"/>
      <c r="J227" s="80">
        <f>ROUND(I227*H227,2)</f>
        <v>0</v>
      </c>
      <c r="K227" s="127"/>
      <c r="L227" s="10"/>
      <c r="M227" s="128" t="s">
        <v>20</v>
      </c>
      <c r="N227" s="82" t="s">
        <v>35</v>
      </c>
      <c r="P227" s="83">
        <f>O227*H227</f>
        <v>0</v>
      </c>
      <c r="Q227" s="83">
        <v>0</v>
      </c>
      <c r="R227" s="83">
        <f>Q227*H227</f>
        <v>0</v>
      </c>
      <c r="S227" s="83">
        <v>0</v>
      </c>
      <c r="T227" s="84">
        <f>S227*H227</f>
        <v>0</v>
      </c>
      <c r="AR227" s="85" t="s">
        <v>70</v>
      </c>
      <c r="AT227" s="85" t="s">
        <v>5</v>
      </c>
      <c r="AU227" s="85" t="s">
        <v>13</v>
      </c>
      <c r="AY227" s="2" t="s">
        <v>64</v>
      </c>
      <c r="BE227" s="86">
        <f>IF(N227="základní",J227,0)</f>
        <v>0</v>
      </c>
      <c r="BF227" s="86">
        <f>IF(N227="snížená",J227,0)</f>
        <v>0</v>
      </c>
      <c r="BG227" s="86">
        <f>IF(N227="zákl. přenesená",J227,0)</f>
        <v>0</v>
      </c>
      <c r="BH227" s="86">
        <f>IF(N227="sníž. přenesená",J227,0)</f>
        <v>0</v>
      </c>
      <c r="BI227" s="86">
        <f>IF(N227="nulová",J227,0)</f>
        <v>0</v>
      </c>
      <c r="BJ227" s="2" t="s">
        <v>67</v>
      </c>
      <c r="BK227" s="86">
        <f>ROUND(I227*H227,2)</f>
        <v>0</v>
      </c>
      <c r="BL227" s="2" t="s">
        <v>70</v>
      </c>
      <c r="BM227" s="85" t="s">
        <v>365</v>
      </c>
    </row>
    <row r="228" spans="2:65" s="104" customFormat="1" x14ac:dyDescent="0.25">
      <c r="B228" s="105"/>
      <c r="D228" s="129" t="s">
        <v>190</v>
      </c>
      <c r="E228" s="106" t="s">
        <v>20</v>
      </c>
      <c r="F228" s="130" t="s">
        <v>366</v>
      </c>
      <c r="H228" s="131">
        <v>6.1470000000000002</v>
      </c>
      <c r="I228" s="107"/>
      <c r="L228" s="105"/>
      <c r="M228" s="132"/>
      <c r="T228" s="108"/>
      <c r="AT228" s="106" t="s">
        <v>190</v>
      </c>
      <c r="AU228" s="106" t="s">
        <v>13</v>
      </c>
      <c r="AV228" s="104" t="s">
        <v>13</v>
      </c>
      <c r="AW228" s="104" t="s">
        <v>192</v>
      </c>
      <c r="AX228" s="104" t="s">
        <v>63</v>
      </c>
      <c r="AY228" s="106" t="s">
        <v>64</v>
      </c>
    </row>
    <row r="229" spans="2:65" s="9" customFormat="1" ht="16.5" customHeight="1" x14ac:dyDescent="0.25">
      <c r="B229" s="102"/>
      <c r="C229" s="109" t="s">
        <v>367</v>
      </c>
      <c r="D229" s="93" t="s">
        <v>102</v>
      </c>
      <c r="E229" s="94" t="s">
        <v>368</v>
      </c>
      <c r="F229" s="95" t="s">
        <v>369</v>
      </c>
      <c r="G229" s="96" t="s">
        <v>77</v>
      </c>
      <c r="H229" s="97">
        <v>1.7000000000000001E-2</v>
      </c>
      <c r="I229" s="98"/>
      <c r="J229" s="99">
        <f>ROUND(I229*H229,2)</f>
        <v>0</v>
      </c>
      <c r="K229" s="133"/>
      <c r="L229" s="134"/>
      <c r="M229" s="135" t="s">
        <v>20</v>
      </c>
      <c r="N229" s="101" t="s">
        <v>35</v>
      </c>
      <c r="P229" s="83">
        <f>O229*H229</f>
        <v>0</v>
      </c>
      <c r="Q229" s="83">
        <v>1</v>
      </c>
      <c r="R229" s="83">
        <f>Q229*H229</f>
        <v>1.7000000000000001E-2</v>
      </c>
      <c r="S229" s="83">
        <v>0</v>
      </c>
      <c r="T229" s="84">
        <f>S229*H229</f>
        <v>0</v>
      </c>
      <c r="AR229" s="85" t="s">
        <v>104</v>
      </c>
      <c r="AT229" s="85" t="s">
        <v>102</v>
      </c>
      <c r="AU229" s="85" t="s">
        <v>13</v>
      </c>
      <c r="AY229" s="2" t="s">
        <v>64</v>
      </c>
      <c r="BE229" s="86">
        <f>IF(N229="základní",J229,0)</f>
        <v>0</v>
      </c>
      <c r="BF229" s="86">
        <f>IF(N229="snížená",J229,0)</f>
        <v>0</v>
      </c>
      <c r="BG229" s="86">
        <f>IF(N229="zákl. přenesená",J229,0)</f>
        <v>0</v>
      </c>
      <c r="BH229" s="86">
        <f>IF(N229="sníž. přenesená",J229,0)</f>
        <v>0</v>
      </c>
      <c r="BI229" s="86">
        <f>IF(N229="nulová",J229,0)</f>
        <v>0</v>
      </c>
      <c r="BJ229" s="2" t="s">
        <v>67</v>
      </c>
      <c r="BK229" s="86">
        <f>ROUND(I229*H229,2)</f>
        <v>0</v>
      </c>
      <c r="BL229" s="2" t="s">
        <v>70</v>
      </c>
      <c r="BM229" s="85" t="s">
        <v>370</v>
      </c>
    </row>
    <row r="230" spans="2:65" s="104" customFormat="1" x14ac:dyDescent="0.25">
      <c r="B230" s="105"/>
      <c r="D230" s="129" t="s">
        <v>190</v>
      </c>
      <c r="E230" s="106" t="s">
        <v>20</v>
      </c>
      <c r="F230" s="130" t="s">
        <v>371</v>
      </c>
      <c r="H230" s="131">
        <v>1.4999999999999999E-2</v>
      </c>
      <c r="I230" s="107"/>
      <c r="L230" s="105"/>
      <c r="M230" s="132"/>
      <c r="T230" s="108"/>
      <c r="AT230" s="106" t="s">
        <v>190</v>
      </c>
      <c r="AU230" s="106" t="s">
        <v>13</v>
      </c>
      <c r="AV230" s="104" t="s">
        <v>13</v>
      </c>
      <c r="AW230" s="104" t="s">
        <v>192</v>
      </c>
      <c r="AX230" s="104" t="s">
        <v>63</v>
      </c>
      <c r="AY230" s="106" t="s">
        <v>64</v>
      </c>
    </row>
    <row r="231" spans="2:65" s="104" customFormat="1" x14ac:dyDescent="0.25">
      <c r="B231" s="105"/>
      <c r="D231" s="129" t="s">
        <v>190</v>
      </c>
      <c r="E231" s="106" t="s">
        <v>20</v>
      </c>
      <c r="F231" s="130" t="s">
        <v>372</v>
      </c>
      <c r="H231" s="131">
        <v>2E-3</v>
      </c>
      <c r="I231" s="107"/>
      <c r="L231" s="105"/>
      <c r="M231" s="132"/>
      <c r="T231" s="108"/>
      <c r="AT231" s="106" t="s">
        <v>190</v>
      </c>
      <c r="AU231" s="106" t="s">
        <v>13</v>
      </c>
      <c r="AV231" s="104" t="s">
        <v>13</v>
      </c>
      <c r="AW231" s="104" t="s">
        <v>192</v>
      </c>
      <c r="AX231" s="104" t="s">
        <v>63</v>
      </c>
      <c r="AY231" s="106" t="s">
        <v>64</v>
      </c>
    </row>
    <row r="232" spans="2:65" s="9" customFormat="1" ht="24.2" customHeight="1" x14ac:dyDescent="0.25">
      <c r="B232" s="102"/>
      <c r="C232" s="103" t="s">
        <v>373</v>
      </c>
      <c r="D232" s="75" t="s">
        <v>5</v>
      </c>
      <c r="E232" s="76" t="s">
        <v>374</v>
      </c>
      <c r="F232" s="77" t="s">
        <v>375</v>
      </c>
      <c r="G232" s="78" t="s">
        <v>7</v>
      </c>
      <c r="H232" s="87">
        <v>38.103999999999999</v>
      </c>
      <c r="I232" s="79"/>
      <c r="J232" s="80">
        <f>ROUND(I232*H232,2)</f>
        <v>0</v>
      </c>
      <c r="K232" s="127"/>
      <c r="L232" s="10"/>
      <c r="M232" s="128" t="s">
        <v>20</v>
      </c>
      <c r="N232" s="82" t="s">
        <v>35</v>
      </c>
      <c r="P232" s="83">
        <f>O232*H232</f>
        <v>0</v>
      </c>
      <c r="Q232" s="83">
        <v>4.0000000000000002E-4</v>
      </c>
      <c r="R232" s="83">
        <f>Q232*H232</f>
        <v>1.5241600000000001E-2</v>
      </c>
      <c r="S232" s="83">
        <v>0</v>
      </c>
      <c r="T232" s="84">
        <f>S232*H232</f>
        <v>0</v>
      </c>
      <c r="AR232" s="85" t="s">
        <v>70</v>
      </c>
      <c r="AT232" s="85" t="s">
        <v>5</v>
      </c>
      <c r="AU232" s="85" t="s">
        <v>13</v>
      </c>
      <c r="AY232" s="2" t="s">
        <v>64</v>
      </c>
      <c r="BE232" s="86">
        <f>IF(N232="základní",J232,0)</f>
        <v>0</v>
      </c>
      <c r="BF232" s="86">
        <f>IF(N232="snížená",J232,0)</f>
        <v>0</v>
      </c>
      <c r="BG232" s="86">
        <f>IF(N232="zákl. přenesená",J232,0)</f>
        <v>0</v>
      </c>
      <c r="BH232" s="86">
        <f>IF(N232="sníž. přenesená",J232,0)</f>
        <v>0</v>
      </c>
      <c r="BI232" s="86">
        <f>IF(N232="nulová",J232,0)</f>
        <v>0</v>
      </c>
      <c r="BJ232" s="2" t="s">
        <v>67</v>
      </c>
      <c r="BK232" s="86">
        <f>ROUND(I232*H232,2)</f>
        <v>0</v>
      </c>
      <c r="BL232" s="2" t="s">
        <v>70</v>
      </c>
      <c r="BM232" s="85" t="s">
        <v>376</v>
      </c>
    </row>
    <row r="233" spans="2:65" s="104" customFormat="1" x14ac:dyDescent="0.25">
      <c r="B233" s="105"/>
      <c r="D233" s="129" t="s">
        <v>190</v>
      </c>
      <c r="E233" s="106" t="s">
        <v>20</v>
      </c>
      <c r="F233" s="130" t="s">
        <v>271</v>
      </c>
      <c r="H233" s="131">
        <v>38.103999999999999</v>
      </c>
      <c r="I233" s="107"/>
      <c r="L233" s="105"/>
      <c r="M233" s="132"/>
      <c r="T233" s="108"/>
      <c r="AT233" s="106" t="s">
        <v>190</v>
      </c>
      <c r="AU233" s="106" t="s">
        <v>13</v>
      </c>
      <c r="AV233" s="104" t="s">
        <v>13</v>
      </c>
      <c r="AW233" s="104" t="s">
        <v>192</v>
      </c>
      <c r="AX233" s="104" t="s">
        <v>63</v>
      </c>
      <c r="AY233" s="106" t="s">
        <v>64</v>
      </c>
    </row>
    <row r="234" spans="2:65" s="9" customFormat="1" ht="24.2" customHeight="1" x14ac:dyDescent="0.25">
      <c r="B234" s="102"/>
      <c r="C234" s="103" t="s">
        <v>377</v>
      </c>
      <c r="D234" s="75" t="s">
        <v>5</v>
      </c>
      <c r="E234" s="76" t="s">
        <v>378</v>
      </c>
      <c r="F234" s="77" t="s">
        <v>379</v>
      </c>
      <c r="G234" s="78" t="s">
        <v>7</v>
      </c>
      <c r="H234" s="87">
        <v>6.1470000000000002</v>
      </c>
      <c r="I234" s="79"/>
      <c r="J234" s="80">
        <f>ROUND(I234*H234,2)</f>
        <v>0</v>
      </c>
      <c r="K234" s="127"/>
      <c r="L234" s="10"/>
      <c r="M234" s="128" t="s">
        <v>20</v>
      </c>
      <c r="N234" s="82" t="s">
        <v>35</v>
      </c>
      <c r="P234" s="83">
        <f>O234*H234</f>
        <v>0</v>
      </c>
      <c r="Q234" s="83">
        <v>4.0000000000000002E-4</v>
      </c>
      <c r="R234" s="83">
        <f>Q234*H234</f>
        <v>2.4588000000000001E-3</v>
      </c>
      <c r="S234" s="83">
        <v>0</v>
      </c>
      <c r="T234" s="84">
        <f>S234*H234</f>
        <v>0</v>
      </c>
      <c r="AR234" s="85" t="s">
        <v>70</v>
      </c>
      <c r="AT234" s="85" t="s">
        <v>5</v>
      </c>
      <c r="AU234" s="85" t="s">
        <v>13</v>
      </c>
      <c r="AY234" s="2" t="s">
        <v>64</v>
      </c>
      <c r="BE234" s="86">
        <f>IF(N234="základní",J234,0)</f>
        <v>0</v>
      </c>
      <c r="BF234" s="86">
        <f>IF(N234="snížená",J234,0)</f>
        <v>0</v>
      </c>
      <c r="BG234" s="86">
        <f>IF(N234="zákl. přenesená",J234,0)</f>
        <v>0</v>
      </c>
      <c r="BH234" s="86">
        <f>IF(N234="sníž. přenesená",J234,0)</f>
        <v>0</v>
      </c>
      <c r="BI234" s="86">
        <f>IF(N234="nulová",J234,0)</f>
        <v>0</v>
      </c>
      <c r="BJ234" s="2" t="s">
        <v>67</v>
      </c>
      <c r="BK234" s="86">
        <f>ROUND(I234*H234,2)</f>
        <v>0</v>
      </c>
      <c r="BL234" s="2" t="s">
        <v>70</v>
      </c>
      <c r="BM234" s="85" t="s">
        <v>380</v>
      </c>
    </row>
    <row r="235" spans="2:65" s="104" customFormat="1" x14ac:dyDescent="0.25">
      <c r="B235" s="105"/>
      <c r="D235" s="129" t="s">
        <v>190</v>
      </c>
      <c r="E235" s="106" t="s">
        <v>20</v>
      </c>
      <c r="F235" s="130" t="s">
        <v>366</v>
      </c>
      <c r="H235" s="131">
        <v>6.1470000000000002</v>
      </c>
      <c r="I235" s="107"/>
      <c r="L235" s="105"/>
      <c r="M235" s="132"/>
      <c r="T235" s="108"/>
      <c r="AT235" s="106" t="s">
        <v>190</v>
      </c>
      <c r="AU235" s="106" t="s">
        <v>13</v>
      </c>
      <c r="AV235" s="104" t="s">
        <v>13</v>
      </c>
      <c r="AW235" s="104" t="s">
        <v>192</v>
      </c>
      <c r="AX235" s="104" t="s">
        <v>63</v>
      </c>
      <c r="AY235" s="106" t="s">
        <v>64</v>
      </c>
    </row>
    <row r="236" spans="2:65" s="9" customFormat="1" ht="16.5" customHeight="1" x14ac:dyDescent="0.25">
      <c r="B236" s="102"/>
      <c r="C236" s="109" t="s">
        <v>381</v>
      </c>
      <c r="D236" s="93" t="s">
        <v>102</v>
      </c>
      <c r="E236" s="94" t="s">
        <v>382</v>
      </c>
      <c r="F236" s="95" t="s">
        <v>383</v>
      </c>
      <c r="G236" s="96" t="s">
        <v>7</v>
      </c>
      <c r="H236" s="97">
        <v>60</v>
      </c>
      <c r="I236" s="98"/>
      <c r="J236" s="99">
        <f>ROUND(I236*H236,2)</f>
        <v>0</v>
      </c>
      <c r="K236" s="133"/>
      <c r="L236" s="134"/>
      <c r="M236" s="135" t="s">
        <v>20</v>
      </c>
      <c r="N236" s="101" t="s">
        <v>35</v>
      </c>
      <c r="P236" s="83">
        <f>O236*H236</f>
        <v>0</v>
      </c>
      <c r="Q236" s="83">
        <v>3.8800000000000002E-3</v>
      </c>
      <c r="R236" s="83">
        <f>Q236*H236</f>
        <v>0.23280000000000001</v>
      </c>
      <c r="S236" s="83">
        <v>0</v>
      </c>
      <c r="T236" s="84">
        <f>S236*H236</f>
        <v>0</v>
      </c>
      <c r="AR236" s="85" t="s">
        <v>104</v>
      </c>
      <c r="AT236" s="85" t="s">
        <v>102</v>
      </c>
      <c r="AU236" s="85" t="s">
        <v>13</v>
      </c>
      <c r="AY236" s="2" t="s">
        <v>64</v>
      </c>
      <c r="BE236" s="86">
        <f>IF(N236="základní",J236,0)</f>
        <v>0</v>
      </c>
      <c r="BF236" s="86">
        <f>IF(N236="snížená",J236,0)</f>
        <v>0</v>
      </c>
      <c r="BG236" s="86">
        <f>IF(N236="zákl. přenesená",J236,0)</f>
        <v>0</v>
      </c>
      <c r="BH236" s="86">
        <f>IF(N236="sníž. přenesená",J236,0)</f>
        <v>0</v>
      </c>
      <c r="BI236" s="86">
        <f>IF(N236="nulová",J236,0)</f>
        <v>0</v>
      </c>
      <c r="BJ236" s="2" t="s">
        <v>67</v>
      </c>
      <c r="BK236" s="86">
        <f>ROUND(I236*H236,2)</f>
        <v>0</v>
      </c>
      <c r="BL236" s="2" t="s">
        <v>70</v>
      </c>
      <c r="BM236" s="85" t="s">
        <v>384</v>
      </c>
    </row>
    <row r="237" spans="2:65" s="104" customFormat="1" x14ac:dyDescent="0.25">
      <c r="B237" s="105"/>
      <c r="D237" s="129" t="s">
        <v>190</v>
      </c>
      <c r="E237" s="106" t="s">
        <v>20</v>
      </c>
      <c r="F237" s="130" t="s">
        <v>385</v>
      </c>
      <c r="H237" s="131">
        <v>45.725000000000001</v>
      </c>
      <c r="I237" s="107"/>
      <c r="L237" s="105"/>
      <c r="M237" s="132"/>
      <c r="T237" s="108"/>
      <c r="AT237" s="106" t="s">
        <v>190</v>
      </c>
      <c r="AU237" s="106" t="s">
        <v>13</v>
      </c>
      <c r="AV237" s="104" t="s">
        <v>13</v>
      </c>
      <c r="AW237" s="104" t="s">
        <v>192</v>
      </c>
      <c r="AX237" s="104" t="s">
        <v>63</v>
      </c>
      <c r="AY237" s="106" t="s">
        <v>64</v>
      </c>
    </row>
    <row r="238" spans="2:65" s="104" customFormat="1" x14ac:dyDescent="0.25">
      <c r="B238" s="105"/>
      <c r="D238" s="129" t="s">
        <v>190</v>
      </c>
      <c r="E238" s="106" t="s">
        <v>20</v>
      </c>
      <c r="F238" s="130" t="s">
        <v>386</v>
      </c>
      <c r="H238" s="131">
        <v>7.3760000000000003</v>
      </c>
      <c r="I238" s="107"/>
      <c r="L238" s="105"/>
      <c r="M238" s="132"/>
      <c r="T238" s="108"/>
      <c r="AT238" s="106" t="s">
        <v>190</v>
      </c>
      <c r="AU238" s="106" t="s">
        <v>13</v>
      </c>
      <c r="AV238" s="104" t="s">
        <v>13</v>
      </c>
      <c r="AW238" s="104" t="s">
        <v>192</v>
      </c>
      <c r="AX238" s="104" t="s">
        <v>63</v>
      </c>
      <c r="AY238" s="106" t="s">
        <v>64</v>
      </c>
    </row>
    <row r="239" spans="2:65" s="104" customFormat="1" x14ac:dyDescent="0.25">
      <c r="B239" s="105"/>
      <c r="D239" s="129" t="s">
        <v>190</v>
      </c>
      <c r="E239" s="106" t="s">
        <v>20</v>
      </c>
      <c r="F239" s="130" t="s">
        <v>387</v>
      </c>
      <c r="H239" s="131">
        <v>6.899</v>
      </c>
      <c r="I239" s="107"/>
      <c r="L239" s="105"/>
      <c r="M239" s="132"/>
      <c r="T239" s="108"/>
      <c r="AT239" s="106" t="s">
        <v>190</v>
      </c>
      <c r="AU239" s="106" t="s">
        <v>13</v>
      </c>
      <c r="AV239" s="104" t="s">
        <v>13</v>
      </c>
      <c r="AW239" s="104" t="s">
        <v>192</v>
      </c>
      <c r="AX239" s="104" t="s">
        <v>63</v>
      </c>
      <c r="AY239" s="106" t="s">
        <v>64</v>
      </c>
    </row>
    <row r="240" spans="2:65" s="9" customFormat="1" ht="24.2" customHeight="1" x14ac:dyDescent="0.25">
      <c r="B240" s="102"/>
      <c r="C240" s="103" t="s">
        <v>388</v>
      </c>
      <c r="D240" s="75" t="s">
        <v>5</v>
      </c>
      <c r="E240" s="76" t="s">
        <v>389</v>
      </c>
      <c r="F240" s="77" t="s">
        <v>390</v>
      </c>
      <c r="G240" s="78" t="s">
        <v>391</v>
      </c>
      <c r="H240" s="158"/>
      <c r="I240" s="79"/>
      <c r="J240" s="80">
        <f>ROUND(I240*H240,2)</f>
        <v>0</v>
      </c>
      <c r="K240" s="127"/>
      <c r="L240" s="10"/>
      <c r="M240" s="128" t="s">
        <v>20</v>
      </c>
      <c r="N240" s="82" t="s">
        <v>35</v>
      </c>
      <c r="P240" s="83">
        <f>O240*H240</f>
        <v>0</v>
      </c>
      <c r="Q240" s="83">
        <v>0</v>
      </c>
      <c r="R240" s="83">
        <f>Q240*H240</f>
        <v>0</v>
      </c>
      <c r="S240" s="83">
        <v>0</v>
      </c>
      <c r="T240" s="84">
        <f>S240*H240</f>
        <v>0</v>
      </c>
      <c r="AR240" s="85" t="s">
        <v>70</v>
      </c>
      <c r="AT240" s="85" t="s">
        <v>5</v>
      </c>
      <c r="AU240" s="85" t="s">
        <v>13</v>
      </c>
      <c r="AY240" s="2" t="s">
        <v>64</v>
      </c>
      <c r="BE240" s="86">
        <f>IF(N240="základní",J240,0)</f>
        <v>0</v>
      </c>
      <c r="BF240" s="86">
        <f>IF(N240="snížená",J240,0)</f>
        <v>0</v>
      </c>
      <c r="BG240" s="86">
        <f>IF(N240="zákl. přenesená",J240,0)</f>
        <v>0</v>
      </c>
      <c r="BH240" s="86">
        <f>IF(N240="sníž. přenesená",J240,0)</f>
        <v>0</v>
      </c>
      <c r="BI240" s="86">
        <f>IF(N240="nulová",J240,0)</f>
        <v>0</v>
      </c>
      <c r="BJ240" s="2" t="s">
        <v>67</v>
      </c>
      <c r="BK240" s="86">
        <f>ROUND(I240*H240,2)</f>
        <v>0</v>
      </c>
      <c r="BL240" s="2" t="s">
        <v>70</v>
      </c>
      <c r="BM240" s="85" t="s">
        <v>392</v>
      </c>
    </row>
    <row r="241" spans="2:65" s="62" customFormat="1" ht="22.9" customHeight="1" x14ac:dyDescent="0.2">
      <c r="B241" s="63"/>
      <c r="D241" s="64" t="s">
        <v>60</v>
      </c>
      <c r="E241" s="73" t="s">
        <v>393</v>
      </c>
      <c r="F241" s="73" t="s">
        <v>394</v>
      </c>
      <c r="I241" s="66"/>
      <c r="J241" s="74">
        <f>BK241</f>
        <v>0</v>
      </c>
      <c r="L241" s="63"/>
      <c r="M241" s="68"/>
      <c r="P241" s="69">
        <f>SUM(P242:P247)</f>
        <v>0</v>
      </c>
      <c r="R241" s="69">
        <f>SUM(R242:R247)</f>
        <v>0.1890405</v>
      </c>
      <c r="T241" s="70">
        <f>SUM(T242:T247)</f>
        <v>0</v>
      </c>
      <c r="AR241" s="64" t="s">
        <v>13</v>
      </c>
      <c r="AT241" s="71" t="s">
        <v>60</v>
      </c>
      <c r="AU241" s="71" t="s">
        <v>67</v>
      </c>
      <c r="AY241" s="64" t="s">
        <v>64</v>
      </c>
      <c r="BK241" s="72">
        <f>SUM(BK242:BK247)</f>
        <v>0</v>
      </c>
    </row>
    <row r="242" spans="2:65" s="9" customFormat="1" ht="24.2" customHeight="1" x14ac:dyDescent="0.25">
      <c r="B242" s="102"/>
      <c r="C242" s="103" t="s">
        <v>395</v>
      </c>
      <c r="D242" s="75" t="s">
        <v>5</v>
      </c>
      <c r="E242" s="76" t="s">
        <v>396</v>
      </c>
      <c r="F242" s="77" t="s">
        <v>397</v>
      </c>
      <c r="G242" s="78" t="s">
        <v>7</v>
      </c>
      <c r="H242" s="87">
        <v>38.103999999999999</v>
      </c>
      <c r="I242" s="79"/>
      <c r="J242" s="80">
        <f>ROUND(I242*H242,2)</f>
        <v>0</v>
      </c>
      <c r="K242" s="127"/>
      <c r="L242" s="10"/>
      <c r="M242" s="128" t="s">
        <v>20</v>
      </c>
      <c r="N242" s="82" t="s">
        <v>35</v>
      </c>
      <c r="P242" s="83">
        <f>O242*H242</f>
        <v>0</v>
      </c>
      <c r="Q242" s="83">
        <v>0</v>
      </c>
      <c r="R242" s="83">
        <f>Q242*H242</f>
        <v>0</v>
      </c>
      <c r="S242" s="83">
        <v>0</v>
      </c>
      <c r="T242" s="84">
        <f>S242*H242</f>
        <v>0</v>
      </c>
      <c r="AR242" s="85" t="s">
        <v>70</v>
      </c>
      <c r="AT242" s="85" t="s">
        <v>5</v>
      </c>
      <c r="AU242" s="85" t="s">
        <v>13</v>
      </c>
      <c r="AY242" s="2" t="s">
        <v>64</v>
      </c>
      <c r="BE242" s="86">
        <f>IF(N242="základní",J242,0)</f>
        <v>0</v>
      </c>
      <c r="BF242" s="86">
        <f>IF(N242="snížená",J242,0)</f>
        <v>0</v>
      </c>
      <c r="BG242" s="86">
        <f>IF(N242="zákl. přenesená",J242,0)</f>
        <v>0</v>
      </c>
      <c r="BH242" s="86">
        <f>IF(N242="sníž. přenesená",J242,0)</f>
        <v>0</v>
      </c>
      <c r="BI242" s="86">
        <f>IF(N242="nulová",J242,0)</f>
        <v>0</v>
      </c>
      <c r="BJ242" s="2" t="s">
        <v>67</v>
      </c>
      <c r="BK242" s="86">
        <f>ROUND(I242*H242,2)</f>
        <v>0</v>
      </c>
      <c r="BL242" s="2" t="s">
        <v>70</v>
      </c>
      <c r="BM242" s="85" t="s">
        <v>398</v>
      </c>
    </row>
    <row r="243" spans="2:65" s="104" customFormat="1" x14ac:dyDescent="0.25">
      <c r="B243" s="105"/>
      <c r="D243" s="129" t="s">
        <v>190</v>
      </c>
      <c r="E243" s="106" t="s">
        <v>20</v>
      </c>
      <c r="F243" s="130" t="s">
        <v>271</v>
      </c>
      <c r="H243" s="131">
        <v>38.103999999999999</v>
      </c>
      <c r="I243" s="107"/>
      <c r="L243" s="105"/>
      <c r="M243" s="132"/>
      <c r="T243" s="108"/>
      <c r="AT243" s="106" t="s">
        <v>190</v>
      </c>
      <c r="AU243" s="106" t="s">
        <v>13</v>
      </c>
      <c r="AV243" s="104" t="s">
        <v>13</v>
      </c>
      <c r="AW243" s="104" t="s">
        <v>192</v>
      </c>
      <c r="AX243" s="104" t="s">
        <v>63</v>
      </c>
      <c r="AY243" s="106" t="s">
        <v>64</v>
      </c>
    </row>
    <row r="244" spans="2:65" s="9" customFormat="1" ht="24.2" customHeight="1" x14ac:dyDescent="0.25">
      <c r="B244" s="102"/>
      <c r="C244" s="109" t="s">
        <v>399</v>
      </c>
      <c r="D244" s="93" t="s">
        <v>102</v>
      </c>
      <c r="E244" s="94" t="s">
        <v>400</v>
      </c>
      <c r="F244" s="95" t="s">
        <v>401</v>
      </c>
      <c r="G244" s="96" t="s">
        <v>7</v>
      </c>
      <c r="H244" s="97">
        <v>42.009</v>
      </c>
      <c r="I244" s="98"/>
      <c r="J244" s="99">
        <f>ROUND(I244*H244,2)</f>
        <v>0</v>
      </c>
      <c r="K244" s="133"/>
      <c r="L244" s="134"/>
      <c r="M244" s="135" t="s">
        <v>20</v>
      </c>
      <c r="N244" s="101" t="s">
        <v>35</v>
      </c>
      <c r="P244" s="83">
        <f>O244*H244</f>
        <v>0</v>
      </c>
      <c r="Q244" s="83">
        <v>4.4999999999999997E-3</v>
      </c>
      <c r="R244" s="83">
        <f>Q244*H244</f>
        <v>0.1890405</v>
      </c>
      <c r="S244" s="83">
        <v>0</v>
      </c>
      <c r="T244" s="84">
        <f>S244*H244</f>
        <v>0</v>
      </c>
      <c r="AR244" s="85" t="s">
        <v>104</v>
      </c>
      <c r="AT244" s="85" t="s">
        <v>102</v>
      </c>
      <c r="AU244" s="85" t="s">
        <v>13</v>
      </c>
      <c r="AY244" s="2" t="s">
        <v>64</v>
      </c>
      <c r="BE244" s="86">
        <f>IF(N244="základní",J244,0)</f>
        <v>0</v>
      </c>
      <c r="BF244" s="86">
        <f>IF(N244="snížená",J244,0)</f>
        <v>0</v>
      </c>
      <c r="BG244" s="86">
        <f>IF(N244="zákl. přenesená",J244,0)</f>
        <v>0</v>
      </c>
      <c r="BH244" s="86">
        <f>IF(N244="sníž. přenesená",J244,0)</f>
        <v>0</v>
      </c>
      <c r="BI244" s="86">
        <f>IF(N244="nulová",J244,0)</f>
        <v>0</v>
      </c>
      <c r="BJ244" s="2" t="s">
        <v>67</v>
      </c>
      <c r="BK244" s="86">
        <f>ROUND(I244*H244,2)</f>
        <v>0</v>
      </c>
      <c r="BL244" s="2" t="s">
        <v>70</v>
      </c>
      <c r="BM244" s="85" t="s">
        <v>402</v>
      </c>
    </row>
    <row r="245" spans="2:65" s="104" customFormat="1" x14ac:dyDescent="0.25">
      <c r="B245" s="105"/>
      <c r="D245" s="129" t="s">
        <v>190</v>
      </c>
      <c r="E245" s="106" t="s">
        <v>20</v>
      </c>
      <c r="F245" s="130" t="s">
        <v>403</v>
      </c>
      <c r="H245" s="131">
        <v>40.009</v>
      </c>
      <c r="I245" s="107"/>
      <c r="L245" s="105"/>
      <c r="M245" s="132"/>
      <c r="T245" s="108"/>
      <c r="AT245" s="106" t="s">
        <v>190</v>
      </c>
      <c r="AU245" s="106" t="s">
        <v>13</v>
      </c>
      <c r="AV245" s="104" t="s">
        <v>13</v>
      </c>
      <c r="AW245" s="104" t="s">
        <v>192</v>
      </c>
      <c r="AX245" s="104" t="s">
        <v>63</v>
      </c>
      <c r="AY245" s="106" t="s">
        <v>64</v>
      </c>
    </row>
    <row r="246" spans="2:65" s="104" customFormat="1" x14ac:dyDescent="0.25">
      <c r="B246" s="105"/>
      <c r="D246" s="129" t="s">
        <v>190</v>
      </c>
      <c r="F246" s="130" t="s">
        <v>404</v>
      </c>
      <c r="H246" s="131">
        <v>42.009</v>
      </c>
      <c r="I246" s="107"/>
      <c r="L246" s="105"/>
      <c r="M246" s="132"/>
      <c r="T246" s="108"/>
      <c r="AT246" s="106" t="s">
        <v>190</v>
      </c>
      <c r="AU246" s="106" t="s">
        <v>13</v>
      </c>
      <c r="AV246" s="104" t="s">
        <v>13</v>
      </c>
      <c r="AW246" s="104" t="s">
        <v>16</v>
      </c>
      <c r="AX246" s="104" t="s">
        <v>67</v>
      </c>
      <c r="AY246" s="106" t="s">
        <v>64</v>
      </c>
    </row>
    <row r="247" spans="2:65" s="9" customFormat="1" ht="24.2" customHeight="1" x14ac:dyDescent="0.25">
      <c r="B247" s="102"/>
      <c r="C247" s="103" t="s">
        <v>405</v>
      </c>
      <c r="D247" s="75" t="s">
        <v>5</v>
      </c>
      <c r="E247" s="76" t="s">
        <v>406</v>
      </c>
      <c r="F247" s="77" t="s">
        <v>407</v>
      </c>
      <c r="G247" s="78" t="s">
        <v>391</v>
      </c>
      <c r="H247" s="158"/>
      <c r="I247" s="79"/>
      <c r="J247" s="80">
        <f>ROUND(I247*H247,2)</f>
        <v>0</v>
      </c>
      <c r="K247" s="127"/>
      <c r="L247" s="10"/>
      <c r="M247" s="128" t="s">
        <v>20</v>
      </c>
      <c r="N247" s="82" t="s">
        <v>35</v>
      </c>
      <c r="P247" s="83">
        <f>O247*H247</f>
        <v>0</v>
      </c>
      <c r="Q247" s="83">
        <v>0</v>
      </c>
      <c r="R247" s="83">
        <f>Q247*H247</f>
        <v>0</v>
      </c>
      <c r="S247" s="83">
        <v>0</v>
      </c>
      <c r="T247" s="84">
        <f>S247*H247</f>
        <v>0</v>
      </c>
      <c r="AR247" s="85" t="s">
        <v>70</v>
      </c>
      <c r="AT247" s="85" t="s">
        <v>5</v>
      </c>
      <c r="AU247" s="85" t="s">
        <v>13</v>
      </c>
      <c r="AY247" s="2" t="s">
        <v>64</v>
      </c>
      <c r="BE247" s="86">
        <f>IF(N247="základní",J247,0)</f>
        <v>0</v>
      </c>
      <c r="BF247" s="86">
        <f>IF(N247="snížená",J247,0)</f>
        <v>0</v>
      </c>
      <c r="BG247" s="86">
        <f>IF(N247="zákl. přenesená",J247,0)</f>
        <v>0</v>
      </c>
      <c r="BH247" s="86">
        <f>IF(N247="sníž. přenesená",J247,0)</f>
        <v>0</v>
      </c>
      <c r="BI247" s="86">
        <f>IF(N247="nulová",J247,0)</f>
        <v>0</v>
      </c>
      <c r="BJ247" s="2" t="s">
        <v>67</v>
      </c>
      <c r="BK247" s="86">
        <f>ROUND(I247*H247,2)</f>
        <v>0</v>
      </c>
      <c r="BL247" s="2" t="s">
        <v>70</v>
      </c>
      <c r="BM247" s="85" t="s">
        <v>408</v>
      </c>
    </row>
    <row r="248" spans="2:65" s="62" customFormat="1" ht="22.9" customHeight="1" x14ac:dyDescent="0.2">
      <c r="B248" s="63"/>
      <c r="D248" s="64" t="s">
        <v>60</v>
      </c>
      <c r="E248" s="73" t="s">
        <v>409</v>
      </c>
      <c r="F248" s="73" t="s">
        <v>410</v>
      </c>
      <c r="I248" s="66"/>
      <c r="J248" s="74">
        <f>BK248</f>
        <v>0</v>
      </c>
      <c r="L248" s="63"/>
      <c r="M248" s="68"/>
      <c r="P248" s="69">
        <f>SUM(P249:P252)</f>
        <v>0</v>
      </c>
      <c r="R248" s="69">
        <f>SUM(R249:R252)</f>
        <v>0</v>
      </c>
      <c r="T248" s="70">
        <f>SUM(T249:T252)</f>
        <v>2.102E-2</v>
      </c>
      <c r="AR248" s="64" t="s">
        <v>13</v>
      </c>
      <c r="AT248" s="71" t="s">
        <v>60</v>
      </c>
      <c r="AU248" s="71" t="s">
        <v>67</v>
      </c>
      <c r="AY248" s="64" t="s">
        <v>64</v>
      </c>
      <c r="BK248" s="72">
        <f>SUM(BK249:BK252)</f>
        <v>0</v>
      </c>
    </row>
    <row r="249" spans="2:65" s="9" customFormat="1" ht="21.75" customHeight="1" x14ac:dyDescent="0.25">
      <c r="B249" s="102"/>
      <c r="C249" s="109" t="s">
        <v>411</v>
      </c>
      <c r="D249" s="93" t="s">
        <v>102</v>
      </c>
      <c r="E249" s="94" t="s">
        <v>412</v>
      </c>
      <c r="F249" s="95" t="s">
        <v>413</v>
      </c>
      <c r="G249" s="96" t="s">
        <v>265</v>
      </c>
      <c r="H249" s="97">
        <v>1</v>
      </c>
      <c r="I249" s="98"/>
      <c r="J249" s="99">
        <f>ROUND(I249*H249,2)</f>
        <v>0</v>
      </c>
      <c r="K249" s="133"/>
      <c r="L249" s="134"/>
      <c r="M249" s="135" t="s">
        <v>20</v>
      </c>
      <c r="N249" s="101" t="s">
        <v>35</v>
      </c>
      <c r="P249" s="83">
        <f>O249*H249</f>
        <v>0</v>
      </c>
      <c r="Q249" s="83">
        <v>0</v>
      </c>
      <c r="R249" s="83">
        <f>Q249*H249</f>
        <v>0</v>
      </c>
      <c r="S249" s="83">
        <v>0</v>
      </c>
      <c r="T249" s="84">
        <f>S249*H249</f>
        <v>0</v>
      </c>
      <c r="AR249" s="85" t="s">
        <v>104</v>
      </c>
      <c r="AT249" s="85" t="s">
        <v>102</v>
      </c>
      <c r="AU249" s="85" t="s">
        <v>13</v>
      </c>
      <c r="AY249" s="2" t="s">
        <v>64</v>
      </c>
      <c r="BE249" s="86">
        <f>IF(N249="základní",J249,0)</f>
        <v>0</v>
      </c>
      <c r="BF249" s="86">
        <f>IF(N249="snížená",J249,0)</f>
        <v>0</v>
      </c>
      <c r="BG249" s="86">
        <f>IF(N249="zákl. přenesená",J249,0)</f>
        <v>0</v>
      </c>
      <c r="BH249" s="86">
        <f>IF(N249="sníž. přenesená",J249,0)</f>
        <v>0</v>
      </c>
      <c r="BI249" s="86">
        <f>IF(N249="nulová",J249,0)</f>
        <v>0</v>
      </c>
      <c r="BJ249" s="2" t="s">
        <v>67</v>
      </c>
      <c r="BK249" s="86">
        <f>ROUND(I249*H249,2)</f>
        <v>0</v>
      </c>
      <c r="BL249" s="2" t="s">
        <v>70</v>
      </c>
      <c r="BM249" s="85" t="s">
        <v>414</v>
      </c>
    </row>
    <row r="250" spans="2:65" s="9" customFormat="1" ht="16.5" customHeight="1" x14ac:dyDescent="0.25">
      <c r="B250" s="102"/>
      <c r="C250" s="103" t="s">
        <v>415</v>
      </c>
      <c r="D250" s="75" t="s">
        <v>5</v>
      </c>
      <c r="E250" s="76" t="s">
        <v>416</v>
      </c>
      <c r="F250" s="77" t="s">
        <v>417</v>
      </c>
      <c r="G250" s="78" t="s">
        <v>418</v>
      </c>
      <c r="H250" s="87">
        <v>1</v>
      </c>
      <c r="I250" s="79"/>
      <c r="J250" s="80">
        <f>ROUND(I250*H250,2)</f>
        <v>0</v>
      </c>
      <c r="K250" s="127"/>
      <c r="L250" s="10"/>
      <c r="M250" s="128" t="s">
        <v>20</v>
      </c>
      <c r="N250" s="82" t="s">
        <v>35</v>
      </c>
      <c r="P250" s="83">
        <f>O250*H250</f>
        <v>0</v>
      </c>
      <c r="Q250" s="83">
        <v>0</v>
      </c>
      <c r="R250" s="83">
        <f>Q250*H250</f>
        <v>0</v>
      </c>
      <c r="S250" s="83">
        <v>1.9460000000000002E-2</v>
      </c>
      <c r="T250" s="84">
        <f>S250*H250</f>
        <v>1.9460000000000002E-2</v>
      </c>
      <c r="AR250" s="85" t="s">
        <v>70</v>
      </c>
      <c r="AT250" s="85" t="s">
        <v>5</v>
      </c>
      <c r="AU250" s="85" t="s">
        <v>13</v>
      </c>
      <c r="AY250" s="2" t="s">
        <v>64</v>
      </c>
      <c r="BE250" s="86">
        <f>IF(N250="základní",J250,0)</f>
        <v>0</v>
      </c>
      <c r="BF250" s="86">
        <f>IF(N250="snížená",J250,0)</f>
        <v>0</v>
      </c>
      <c r="BG250" s="86">
        <f>IF(N250="zákl. přenesená",J250,0)</f>
        <v>0</v>
      </c>
      <c r="BH250" s="86">
        <f>IF(N250="sníž. přenesená",J250,0)</f>
        <v>0</v>
      </c>
      <c r="BI250" s="86">
        <f>IF(N250="nulová",J250,0)</f>
        <v>0</v>
      </c>
      <c r="BJ250" s="2" t="s">
        <v>67</v>
      </c>
      <c r="BK250" s="86">
        <f>ROUND(I250*H250,2)</f>
        <v>0</v>
      </c>
      <c r="BL250" s="2" t="s">
        <v>70</v>
      </c>
      <c r="BM250" s="85" t="s">
        <v>419</v>
      </c>
    </row>
    <row r="251" spans="2:65" s="9" customFormat="1" ht="16.5" customHeight="1" x14ac:dyDescent="0.25">
      <c r="B251" s="102"/>
      <c r="C251" s="103" t="s">
        <v>420</v>
      </c>
      <c r="D251" s="75" t="s">
        <v>5</v>
      </c>
      <c r="E251" s="76" t="s">
        <v>421</v>
      </c>
      <c r="F251" s="77" t="s">
        <v>422</v>
      </c>
      <c r="G251" s="78" t="s">
        <v>418</v>
      </c>
      <c r="H251" s="87">
        <v>1</v>
      </c>
      <c r="I251" s="79"/>
      <c r="J251" s="80">
        <f>ROUND(I251*H251,2)</f>
        <v>0</v>
      </c>
      <c r="K251" s="127"/>
      <c r="L251" s="10"/>
      <c r="M251" s="128" t="s">
        <v>20</v>
      </c>
      <c r="N251" s="82" t="s">
        <v>35</v>
      </c>
      <c r="P251" s="83">
        <f>O251*H251</f>
        <v>0</v>
      </c>
      <c r="Q251" s="83">
        <v>0</v>
      </c>
      <c r="R251" s="83">
        <f>Q251*H251</f>
        <v>0</v>
      </c>
      <c r="S251" s="83">
        <v>1.56E-3</v>
      </c>
      <c r="T251" s="84">
        <f>S251*H251</f>
        <v>1.56E-3</v>
      </c>
      <c r="AR251" s="85" t="s">
        <v>70</v>
      </c>
      <c r="AT251" s="85" t="s">
        <v>5</v>
      </c>
      <c r="AU251" s="85" t="s">
        <v>13</v>
      </c>
      <c r="AY251" s="2" t="s">
        <v>64</v>
      </c>
      <c r="BE251" s="86">
        <f>IF(N251="základní",J251,0)</f>
        <v>0</v>
      </c>
      <c r="BF251" s="86">
        <f>IF(N251="snížená",J251,0)</f>
        <v>0</v>
      </c>
      <c r="BG251" s="86">
        <f>IF(N251="zákl. přenesená",J251,0)</f>
        <v>0</v>
      </c>
      <c r="BH251" s="86">
        <f>IF(N251="sníž. přenesená",J251,0)</f>
        <v>0</v>
      </c>
      <c r="BI251" s="86">
        <f>IF(N251="nulová",J251,0)</f>
        <v>0</v>
      </c>
      <c r="BJ251" s="2" t="s">
        <v>67</v>
      </c>
      <c r="BK251" s="86">
        <f>ROUND(I251*H251,2)</f>
        <v>0</v>
      </c>
      <c r="BL251" s="2" t="s">
        <v>70</v>
      </c>
      <c r="BM251" s="85" t="s">
        <v>423</v>
      </c>
    </row>
    <row r="252" spans="2:65" s="9" customFormat="1" ht="16.5" customHeight="1" x14ac:dyDescent="0.25">
      <c r="B252" s="102"/>
      <c r="C252" s="109" t="s">
        <v>424</v>
      </c>
      <c r="D252" s="93" t="s">
        <v>102</v>
      </c>
      <c r="E252" s="94" t="s">
        <v>425</v>
      </c>
      <c r="F252" s="95" t="s">
        <v>426</v>
      </c>
      <c r="G252" s="96" t="s">
        <v>265</v>
      </c>
      <c r="H252" s="97">
        <v>1</v>
      </c>
      <c r="I252" s="98"/>
      <c r="J252" s="99">
        <f>ROUND(I252*H252,2)</f>
        <v>0</v>
      </c>
      <c r="K252" s="133"/>
      <c r="L252" s="134"/>
      <c r="M252" s="135" t="s">
        <v>20</v>
      </c>
      <c r="N252" s="101" t="s">
        <v>35</v>
      </c>
      <c r="P252" s="83">
        <f>O252*H252</f>
        <v>0</v>
      </c>
      <c r="Q252" s="83">
        <v>0</v>
      </c>
      <c r="R252" s="83">
        <f>Q252*H252</f>
        <v>0</v>
      </c>
      <c r="S252" s="83">
        <v>0</v>
      </c>
      <c r="T252" s="84">
        <f>S252*H252</f>
        <v>0</v>
      </c>
      <c r="AR252" s="85" t="s">
        <v>104</v>
      </c>
      <c r="AT252" s="85" t="s">
        <v>102</v>
      </c>
      <c r="AU252" s="85" t="s">
        <v>13</v>
      </c>
      <c r="AY252" s="2" t="s">
        <v>64</v>
      </c>
      <c r="BE252" s="86">
        <f>IF(N252="základní",J252,0)</f>
        <v>0</v>
      </c>
      <c r="BF252" s="86">
        <f>IF(N252="snížená",J252,0)</f>
        <v>0</v>
      </c>
      <c r="BG252" s="86">
        <f>IF(N252="zákl. přenesená",J252,0)</f>
        <v>0</v>
      </c>
      <c r="BH252" s="86">
        <f>IF(N252="sníž. přenesená",J252,0)</f>
        <v>0</v>
      </c>
      <c r="BI252" s="86">
        <f>IF(N252="nulová",J252,0)</f>
        <v>0</v>
      </c>
      <c r="BJ252" s="2" t="s">
        <v>67</v>
      </c>
      <c r="BK252" s="86">
        <f>ROUND(I252*H252,2)</f>
        <v>0</v>
      </c>
      <c r="BL252" s="2" t="s">
        <v>70</v>
      </c>
      <c r="BM252" s="85" t="s">
        <v>427</v>
      </c>
    </row>
    <row r="253" spans="2:65" s="62" customFormat="1" ht="22.9" customHeight="1" x14ac:dyDescent="0.2">
      <c r="B253" s="63"/>
      <c r="D253" s="64" t="s">
        <v>60</v>
      </c>
      <c r="E253" s="73" t="s">
        <v>428</v>
      </c>
      <c r="F253" s="73" t="s">
        <v>429</v>
      </c>
      <c r="I253" s="66"/>
      <c r="J253" s="74">
        <f>J254+J255+J256</f>
        <v>0</v>
      </c>
      <c r="L253" s="63"/>
      <c r="M253" s="68"/>
      <c r="P253" s="69">
        <f>SUM(P254:P255)</f>
        <v>0</v>
      </c>
      <c r="R253" s="69">
        <f>SUM(R254:R255)</f>
        <v>0</v>
      </c>
      <c r="T253" s="70">
        <f>SUM(T254:T255)</f>
        <v>0</v>
      </c>
      <c r="AR253" s="64" t="s">
        <v>13</v>
      </c>
      <c r="AT253" s="71" t="s">
        <v>60</v>
      </c>
      <c r="AU253" s="71" t="s">
        <v>67</v>
      </c>
      <c r="AY253" s="64" t="s">
        <v>64</v>
      </c>
      <c r="BK253" s="72">
        <f>SUM(BK254:BK255)</f>
        <v>0</v>
      </c>
    </row>
    <row r="254" spans="2:65" s="9" customFormat="1" ht="16.5" customHeight="1" x14ac:dyDescent="0.25">
      <c r="B254" s="102"/>
      <c r="C254" s="109" t="s">
        <v>430</v>
      </c>
      <c r="D254" s="93" t="s">
        <v>102</v>
      </c>
      <c r="E254" s="94" t="s">
        <v>431</v>
      </c>
      <c r="F254" s="95" t="s">
        <v>595</v>
      </c>
      <c r="G254" s="96" t="s">
        <v>265</v>
      </c>
      <c r="H254" s="97">
        <v>1</v>
      </c>
      <c r="I254" s="98"/>
      <c r="J254" s="99">
        <f>ROUND(I254*H254,2)</f>
        <v>0</v>
      </c>
      <c r="K254" s="133"/>
      <c r="L254" s="134"/>
      <c r="M254" s="135" t="s">
        <v>20</v>
      </c>
      <c r="N254" s="101" t="s">
        <v>35</v>
      </c>
      <c r="P254" s="83">
        <f>O254*H254</f>
        <v>0</v>
      </c>
      <c r="Q254" s="83">
        <v>0</v>
      </c>
      <c r="R254" s="83">
        <f>Q254*H254</f>
        <v>0</v>
      </c>
      <c r="S254" s="83">
        <v>0</v>
      </c>
      <c r="T254" s="84">
        <f>S254*H254</f>
        <v>0</v>
      </c>
      <c r="AR254" s="85" t="s">
        <v>104</v>
      </c>
      <c r="AT254" s="85" t="s">
        <v>102</v>
      </c>
      <c r="AU254" s="85" t="s">
        <v>13</v>
      </c>
      <c r="AY254" s="2" t="s">
        <v>64</v>
      </c>
      <c r="BE254" s="86">
        <f>IF(N254="základní",J254,0)</f>
        <v>0</v>
      </c>
      <c r="BF254" s="86">
        <f>IF(N254="snížená",J254,0)</f>
        <v>0</v>
      </c>
      <c r="BG254" s="86">
        <f>IF(N254="zákl. přenesená",J254,0)</f>
        <v>0</v>
      </c>
      <c r="BH254" s="86">
        <f>IF(N254="sníž. přenesená",J254,0)</f>
        <v>0</v>
      </c>
      <c r="BI254" s="86">
        <f>IF(N254="nulová",J254,0)</f>
        <v>0</v>
      </c>
      <c r="BJ254" s="2" t="s">
        <v>67</v>
      </c>
      <c r="BK254" s="86">
        <f>ROUND(I254*H254,2)</f>
        <v>0</v>
      </c>
      <c r="BL254" s="2" t="s">
        <v>70</v>
      </c>
      <c r="BM254" s="85" t="s">
        <v>432</v>
      </c>
    </row>
    <row r="255" spans="2:65" s="9" customFormat="1" ht="23.25" customHeight="1" x14ac:dyDescent="0.25">
      <c r="B255" s="102"/>
      <c r="C255" s="109" t="s">
        <v>433</v>
      </c>
      <c r="D255" s="93" t="s">
        <v>102</v>
      </c>
      <c r="E255" s="94" t="s">
        <v>434</v>
      </c>
      <c r="F255" s="95" t="s">
        <v>591</v>
      </c>
      <c r="G255" s="96" t="s">
        <v>265</v>
      </c>
      <c r="H255" s="97">
        <v>1</v>
      </c>
      <c r="I255" s="98"/>
      <c r="J255" s="99">
        <f>ROUND(I255*H255,2)</f>
        <v>0</v>
      </c>
      <c r="K255" s="133"/>
      <c r="L255" s="134"/>
      <c r="M255" s="135" t="s">
        <v>20</v>
      </c>
      <c r="N255" s="101" t="s">
        <v>35</v>
      </c>
      <c r="P255" s="83">
        <f>O255*H255</f>
        <v>0</v>
      </c>
      <c r="Q255" s="83">
        <v>0</v>
      </c>
      <c r="R255" s="83">
        <f>Q255*H255</f>
        <v>0</v>
      </c>
      <c r="S255" s="83">
        <v>0</v>
      </c>
      <c r="T255" s="84">
        <f>S255*H255</f>
        <v>0</v>
      </c>
      <c r="AR255" s="85" t="s">
        <v>104</v>
      </c>
      <c r="AT255" s="85" t="s">
        <v>102</v>
      </c>
      <c r="AU255" s="85" t="s">
        <v>13</v>
      </c>
      <c r="AY255" s="2" t="s">
        <v>64</v>
      </c>
      <c r="BE255" s="86">
        <f>IF(N255="základní",J255,0)</f>
        <v>0</v>
      </c>
      <c r="BF255" s="86">
        <f>IF(N255="snížená",J255,0)</f>
        <v>0</v>
      </c>
      <c r="BG255" s="86">
        <f>IF(N255="zákl. přenesená",J255,0)</f>
        <v>0</v>
      </c>
      <c r="BH255" s="86">
        <f>IF(N255="sníž. přenesená",J255,0)</f>
        <v>0</v>
      </c>
      <c r="BI255" s="86">
        <f>IF(N255="nulová",J255,0)</f>
        <v>0</v>
      </c>
      <c r="BJ255" s="2" t="s">
        <v>67</v>
      </c>
      <c r="BK255" s="86">
        <f>ROUND(I255*H255,2)</f>
        <v>0</v>
      </c>
      <c r="BL255" s="2" t="s">
        <v>70</v>
      </c>
      <c r="BM255" s="85" t="s">
        <v>435</v>
      </c>
    </row>
    <row r="256" spans="2:65" s="62" customFormat="1" ht="22.9" customHeight="1" x14ac:dyDescent="0.2">
      <c r="B256" s="63"/>
      <c r="C256" s="103">
        <v>78</v>
      </c>
      <c r="D256" s="75" t="s">
        <v>5</v>
      </c>
      <c r="E256" s="76"/>
      <c r="F256" s="77" t="s">
        <v>585</v>
      </c>
      <c r="G256" s="78" t="s">
        <v>580</v>
      </c>
      <c r="H256" s="87">
        <v>1</v>
      </c>
      <c r="I256" s="79"/>
      <c r="J256" s="80">
        <f>ROUND(I256*H256,2)</f>
        <v>0</v>
      </c>
      <c r="K256" s="127"/>
      <c r="L256" s="10"/>
      <c r="M256" s="128" t="s">
        <v>20</v>
      </c>
      <c r="N256" s="82" t="s">
        <v>35</v>
      </c>
      <c r="P256" s="69">
        <f>SUM(P257:P264)</f>
        <v>0</v>
      </c>
      <c r="R256" s="69">
        <f>SUM(R257:R264)</f>
        <v>0.4564608</v>
      </c>
      <c r="T256" s="70">
        <f>SUM(T257:T264)</f>
        <v>0</v>
      </c>
      <c r="AR256" s="64" t="s">
        <v>13</v>
      </c>
      <c r="AT256" s="71" t="s">
        <v>60</v>
      </c>
      <c r="AU256" s="71" t="s">
        <v>67</v>
      </c>
      <c r="AY256" s="64" t="s">
        <v>64</v>
      </c>
      <c r="BK256" s="72">
        <f>SUM(BK257:BK264)</f>
        <v>0</v>
      </c>
    </row>
    <row r="257" spans="2:65" s="9" customFormat="1" ht="37.9" customHeight="1" x14ac:dyDescent="0.2">
      <c r="B257" s="102"/>
      <c r="C257" s="62"/>
      <c r="D257" s="64" t="s">
        <v>60</v>
      </c>
      <c r="E257" s="73" t="s">
        <v>436</v>
      </c>
      <c r="F257" s="73" t="s">
        <v>437</v>
      </c>
      <c r="G257" s="62"/>
      <c r="H257" s="62"/>
      <c r="I257" s="66"/>
      <c r="J257" s="74">
        <f>BK256</f>
        <v>0</v>
      </c>
      <c r="K257" s="62"/>
      <c r="L257" s="63"/>
      <c r="M257" s="68"/>
      <c r="N257" s="62"/>
      <c r="P257" s="83">
        <f>O257*H258</f>
        <v>0</v>
      </c>
      <c r="Q257" s="83">
        <v>1.2200000000000001E-2</v>
      </c>
      <c r="R257" s="83">
        <f>Q257*H258</f>
        <v>0.45096079999999999</v>
      </c>
      <c r="S257" s="83">
        <v>0</v>
      </c>
      <c r="T257" s="84">
        <f>S257*H258</f>
        <v>0</v>
      </c>
      <c r="AR257" s="85" t="s">
        <v>70</v>
      </c>
      <c r="AT257" s="85" t="s">
        <v>5</v>
      </c>
      <c r="AU257" s="85" t="s">
        <v>13</v>
      </c>
      <c r="AY257" s="2" t="s">
        <v>64</v>
      </c>
      <c r="BE257" s="86">
        <f>IF(N258="základní",J258,0)</f>
        <v>0</v>
      </c>
      <c r="BF257" s="86">
        <f>IF(N258="snížená",J258,0)</f>
        <v>0</v>
      </c>
      <c r="BG257" s="86">
        <f>IF(N258="zákl. přenesená",J258,0)</f>
        <v>0</v>
      </c>
      <c r="BH257" s="86">
        <f>IF(N258="sníž. přenesená",J258,0)</f>
        <v>0</v>
      </c>
      <c r="BI257" s="86">
        <f>IF(N258="nulová",J258,0)</f>
        <v>0</v>
      </c>
      <c r="BJ257" s="2" t="s">
        <v>67</v>
      </c>
      <c r="BK257" s="86">
        <f>ROUND(I258*H258,2)</f>
        <v>0</v>
      </c>
      <c r="BL257" s="2" t="s">
        <v>70</v>
      </c>
      <c r="BM257" s="85" t="s">
        <v>440</v>
      </c>
    </row>
    <row r="258" spans="2:65" s="104" customFormat="1" ht="48" x14ac:dyDescent="0.25">
      <c r="B258" s="105"/>
      <c r="C258" s="103" t="s">
        <v>438</v>
      </c>
      <c r="D258" s="75" t="s">
        <v>5</v>
      </c>
      <c r="E258" s="76" t="s">
        <v>439</v>
      </c>
      <c r="F258" s="77" t="s">
        <v>589</v>
      </c>
      <c r="G258" s="78" t="s">
        <v>7</v>
      </c>
      <c r="H258" s="87">
        <v>36.963999999999999</v>
      </c>
      <c r="I258" s="79"/>
      <c r="J258" s="80">
        <f>ROUND(I258*H258,2)</f>
        <v>0</v>
      </c>
      <c r="K258" s="127"/>
      <c r="L258" s="10"/>
      <c r="M258" s="128" t="s">
        <v>20</v>
      </c>
      <c r="N258" s="82" t="s">
        <v>35</v>
      </c>
      <c r="T258" s="108"/>
      <c r="AT258" s="106" t="s">
        <v>190</v>
      </c>
      <c r="AU258" s="106" t="s">
        <v>13</v>
      </c>
      <c r="AV258" s="104" t="s">
        <v>13</v>
      </c>
      <c r="AW258" s="104" t="s">
        <v>192</v>
      </c>
      <c r="AX258" s="104" t="s">
        <v>63</v>
      </c>
      <c r="AY258" s="106" t="s">
        <v>64</v>
      </c>
    </row>
    <row r="259" spans="2:65" s="9" customFormat="1" ht="16.5" customHeight="1" x14ac:dyDescent="0.25">
      <c r="B259" s="102"/>
      <c r="C259" s="104"/>
      <c r="D259" s="129" t="s">
        <v>190</v>
      </c>
      <c r="E259" s="106" t="s">
        <v>20</v>
      </c>
      <c r="F259" s="130" t="s">
        <v>441</v>
      </c>
      <c r="G259" s="104"/>
      <c r="H259" s="131">
        <v>36.963999999999999</v>
      </c>
      <c r="I259" s="107"/>
      <c r="J259" s="104"/>
      <c r="K259" s="104"/>
      <c r="L259" s="105"/>
      <c r="M259" s="132"/>
      <c r="N259" s="104"/>
      <c r="P259" s="83">
        <f>O259*H260</f>
        <v>0</v>
      </c>
      <c r="Q259" s="83">
        <v>0</v>
      </c>
      <c r="R259" s="83">
        <f>Q259*H260</f>
        <v>0</v>
      </c>
      <c r="S259" s="83">
        <v>0</v>
      </c>
      <c r="T259" s="84">
        <f>S259*H260</f>
        <v>0</v>
      </c>
      <c r="AR259" s="85" t="s">
        <v>70</v>
      </c>
      <c r="AT259" s="85" t="s">
        <v>5</v>
      </c>
      <c r="AU259" s="85" t="s">
        <v>13</v>
      </c>
      <c r="AY259" s="2" t="s">
        <v>64</v>
      </c>
      <c r="BE259" s="86">
        <f>IF(N260="základní",J260,0)</f>
        <v>0</v>
      </c>
      <c r="BF259" s="86">
        <f>IF(N260="snížená",J260,0)</f>
        <v>0</v>
      </c>
      <c r="BG259" s="86">
        <f>IF(N260="zákl. přenesená",J260,0)</f>
        <v>0</v>
      </c>
      <c r="BH259" s="86">
        <f>IF(N260="sníž. přenesená",J260,0)</f>
        <v>0</v>
      </c>
      <c r="BI259" s="86">
        <f>IF(N260="nulová",J260,0)</f>
        <v>0</v>
      </c>
      <c r="BJ259" s="2" t="s">
        <v>67</v>
      </c>
      <c r="BK259" s="86">
        <f>ROUND(I260*H260,2)</f>
        <v>0</v>
      </c>
      <c r="BL259" s="2" t="s">
        <v>70</v>
      </c>
      <c r="BM259" s="85" t="s">
        <v>444</v>
      </c>
    </row>
    <row r="260" spans="2:65" s="104" customFormat="1" ht="12" x14ac:dyDescent="0.25">
      <c r="B260" s="105"/>
      <c r="C260" s="103" t="s">
        <v>442</v>
      </c>
      <c r="D260" s="75" t="s">
        <v>5</v>
      </c>
      <c r="E260" s="76" t="s">
        <v>443</v>
      </c>
      <c r="F260" s="77" t="s">
        <v>590</v>
      </c>
      <c r="G260" s="78" t="s">
        <v>7</v>
      </c>
      <c r="H260" s="87">
        <v>36.963999999999999</v>
      </c>
      <c r="I260" s="79"/>
      <c r="J260" s="80">
        <f>ROUND(I260*H260,2)</f>
        <v>0</v>
      </c>
      <c r="K260" s="127"/>
      <c r="L260" s="10"/>
      <c r="M260" s="128" t="s">
        <v>20</v>
      </c>
      <c r="N260" s="82" t="s">
        <v>35</v>
      </c>
      <c r="T260" s="108"/>
      <c r="AT260" s="106" t="s">
        <v>190</v>
      </c>
      <c r="AU260" s="106" t="s">
        <v>13</v>
      </c>
      <c r="AV260" s="104" t="s">
        <v>13</v>
      </c>
      <c r="AW260" s="104" t="s">
        <v>192</v>
      </c>
      <c r="AX260" s="104" t="s">
        <v>63</v>
      </c>
      <c r="AY260" s="106" t="s">
        <v>64</v>
      </c>
    </row>
    <row r="261" spans="2:65" s="9" customFormat="1" ht="24.2" customHeight="1" x14ac:dyDescent="0.25">
      <c r="B261" s="102"/>
      <c r="C261" s="104"/>
      <c r="D261" s="129" t="s">
        <v>190</v>
      </c>
      <c r="E261" s="106" t="s">
        <v>20</v>
      </c>
      <c r="F261" s="130" t="s">
        <v>441</v>
      </c>
      <c r="G261" s="104"/>
      <c r="H261" s="131">
        <v>36.963999999999999</v>
      </c>
      <c r="I261" s="107"/>
      <c r="J261" s="104"/>
      <c r="K261" s="104"/>
      <c r="L261" s="105"/>
      <c r="M261" s="132"/>
      <c r="N261" s="104"/>
      <c r="P261" s="83">
        <f>O261*H262</f>
        <v>0</v>
      </c>
      <c r="Q261" s="83">
        <v>1.1E-4</v>
      </c>
      <c r="R261" s="83">
        <f>Q261*H262</f>
        <v>5.5000000000000005E-3</v>
      </c>
      <c r="S261" s="83">
        <v>0</v>
      </c>
      <c r="T261" s="84">
        <f>S261*H262</f>
        <v>0</v>
      </c>
      <c r="AR261" s="85" t="s">
        <v>104</v>
      </c>
      <c r="AT261" s="85" t="s">
        <v>102</v>
      </c>
      <c r="AU261" s="85" t="s">
        <v>13</v>
      </c>
      <c r="AY261" s="2" t="s">
        <v>64</v>
      </c>
      <c r="BE261" s="86">
        <f>IF(N262="základní",J262,0)</f>
        <v>0</v>
      </c>
      <c r="BF261" s="86">
        <f>IF(N262="snížená",J262,0)</f>
        <v>0</v>
      </c>
      <c r="BG261" s="86">
        <f>IF(N262="zákl. přenesená",J262,0)</f>
        <v>0</v>
      </c>
      <c r="BH261" s="86">
        <f>IF(N262="sníž. přenesená",J262,0)</f>
        <v>0</v>
      </c>
      <c r="BI261" s="86">
        <f>IF(N262="nulová",J262,0)</f>
        <v>0</v>
      </c>
      <c r="BJ261" s="2" t="s">
        <v>67</v>
      </c>
      <c r="BK261" s="86">
        <f>ROUND(I262*H262,2)</f>
        <v>0</v>
      </c>
      <c r="BL261" s="2" t="s">
        <v>70</v>
      </c>
      <c r="BM261" s="85" t="s">
        <v>448</v>
      </c>
    </row>
    <row r="262" spans="2:65" s="9" customFormat="1" ht="24.75" customHeight="1" x14ac:dyDescent="0.25">
      <c r="B262" s="102"/>
      <c r="C262" s="109" t="s">
        <v>445</v>
      </c>
      <c r="D262" s="93" t="s">
        <v>102</v>
      </c>
      <c r="E262" s="94" t="s">
        <v>446</v>
      </c>
      <c r="F262" s="95" t="s">
        <v>447</v>
      </c>
      <c r="G262" s="96" t="s">
        <v>7</v>
      </c>
      <c r="H262" s="97">
        <v>50</v>
      </c>
      <c r="I262" s="98"/>
      <c r="J262" s="99">
        <f>ROUND(I262*H262,2)</f>
        <v>0</v>
      </c>
      <c r="K262" s="133"/>
      <c r="L262" s="134"/>
      <c r="M262" s="135" t="s">
        <v>20</v>
      </c>
      <c r="N262" s="101" t="s">
        <v>35</v>
      </c>
      <c r="P262" s="83">
        <f>O262*H263</f>
        <v>0</v>
      </c>
      <c r="Q262" s="83">
        <v>0</v>
      </c>
      <c r="R262" s="83">
        <f>Q262*H263</f>
        <v>0</v>
      </c>
      <c r="S262" s="83">
        <v>0</v>
      </c>
      <c r="T262" s="84">
        <f>S262*H263</f>
        <v>0</v>
      </c>
      <c r="AR262" s="85" t="s">
        <v>70</v>
      </c>
      <c r="AT262" s="85" t="s">
        <v>5</v>
      </c>
      <c r="AU262" s="85" t="s">
        <v>13</v>
      </c>
      <c r="AY262" s="2" t="s">
        <v>64</v>
      </c>
      <c r="BE262" s="86">
        <f>IF(N263="základní",J263,0)</f>
        <v>0</v>
      </c>
      <c r="BF262" s="86">
        <f>IF(N263="snížená",J263,0)</f>
        <v>0</v>
      </c>
      <c r="BG262" s="86">
        <f>IF(N263="zákl. přenesená",J263,0)</f>
        <v>0</v>
      </c>
      <c r="BH262" s="86">
        <f>IF(N263="sníž. přenesená",J263,0)</f>
        <v>0</v>
      </c>
      <c r="BI262" s="86">
        <f>IF(N263="nulová",J263,0)</f>
        <v>0</v>
      </c>
      <c r="BJ262" s="2" t="s">
        <v>67</v>
      </c>
      <c r="BK262" s="86">
        <f>ROUND(I263*H263,2)</f>
        <v>0</v>
      </c>
      <c r="BL262" s="2" t="s">
        <v>70</v>
      </c>
      <c r="BM262" s="85" t="s">
        <v>452</v>
      </c>
    </row>
    <row r="263" spans="2:65" s="104" customFormat="1" ht="12" x14ac:dyDescent="0.25">
      <c r="B263" s="105"/>
      <c r="C263" s="103" t="s">
        <v>449</v>
      </c>
      <c r="D263" s="75" t="s">
        <v>5</v>
      </c>
      <c r="E263" s="76" t="s">
        <v>450</v>
      </c>
      <c r="F263" s="77" t="s">
        <v>451</v>
      </c>
      <c r="G263" s="78" t="s">
        <v>9</v>
      </c>
      <c r="H263" s="87">
        <v>24.484000000000002</v>
      </c>
      <c r="I263" s="79"/>
      <c r="J263" s="80">
        <f>ROUND(I263*H263,2)</f>
        <v>0</v>
      </c>
      <c r="K263" s="127"/>
      <c r="L263" s="10"/>
      <c r="M263" s="128" t="s">
        <v>20</v>
      </c>
      <c r="N263" s="82" t="s">
        <v>35</v>
      </c>
      <c r="T263" s="108"/>
      <c r="AT263" s="106" t="s">
        <v>190</v>
      </c>
      <c r="AU263" s="106" t="s">
        <v>13</v>
      </c>
      <c r="AV263" s="104" t="s">
        <v>13</v>
      </c>
      <c r="AW263" s="104" t="s">
        <v>192</v>
      </c>
      <c r="AX263" s="104" t="s">
        <v>63</v>
      </c>
      <c r="AY263" s="106" t="s">
        <v>64</v>
      </c>
    </row>
    <row r="264" spans="2:65" s="9" customFormat="1" ht="24.2" customHeight="1" x14ac:dyDescent="0.25">
      <c r="B264" s="102"/>
      <c r="C264" s="104"/>
      <c r="D264" s="129" t="s">
        <v>190</v>
      </c>
      <c r="E264" s="106" t="s">
        <v>20</v>
      </c>
      <c r="F264" s="130" t="s">
        <v>453</v>
      </c>
      <c r="G264" s="104"/>
      <c r="H264" s="131">
        <v>24.484000000000002</v>
      </c>
      <c r="I264" s="107"/>
      <c r="J264" s="104"/>
      <c r="K264" s="104"/>
      <c r="L264" s="105"/>
      <c r="M264" s="132"/>
      <c r="N264" s="104"/>
      <c r="P264" s="83">
        <f>O264*H265</f>
        <v>0</v>
      </c>
      <c r="Q264" s="83">
        <v>0</v>
      </c>
      <c r="R264" s="83">
        <f>Q264*H265</f>
        <v>0</v>
      </c>
      <c r="S264" s="83">
        <v>0</v>
      </c>
      <c r="T264" s="84">
        <f>S264*H265</f>
        <v>0</v>
      </c>
      <c r="AR264" s="85" t="s">
        <v>70</v>
      </c>
      <c r="AT264" s="85" t="s">
        <v>5</v>
      </c>
      <c r="AU264" s="85" t="s">
        <v>13</v>
      </c>
      <c r="AY264" s="2" t="s">
        <v>64</v>
      </c>
      <c r="BE264" s="86">
        <f>IF(N265="základní",J265,0)</f>
        <v>0</v>
      </c>
      <c r="BF264" s="86">
        <f>IF(N265="snížená",J265,0)</f>
        <v>0</v>
      </c>
      <c r="BG264" s="86">
        <f>IF(N265="zákl. přenesená",J265,0)</f>
        <v>0</v>
      </c>
      <c r="BH264" s="86">
        <f>IF(N265="sníž. přenesená",J265,0)</f>
        <v>0</v>
      </c>
      <c r="BI264" s="86">
        <f>IF(N265="nulová",J265,0)</f>
        <v>0</v>
      </c>
      <c r="BJ264" s="2" t="s">
        <v>67</v>
      </c>
      <c r="BK264" s="86">
        <f>ROUND(I265*H265,2)</f>
        <v>0</v>
      </c>
      <c r="BL264" s="2" t="s">
        <v>70</v>
      </c>
      <c r="BM264" s="85" t="s">
        <v>457</v>
      </c>
    </row>
    <row r="265" spans="2:65" s="62" customFormat="1" ht="22.9" customHeight="1" x14ac:dyDescent="0.2">
      <c r="B265" s="63"/>
      <c r="C265" s="103" t="s">
        <v>454</v>
      </c>
      <c r="D265" s="75" t="s">
        <v>5</v>
      </c>
      <c r="E265" s="76" t="s">
        <v>455</v>
      </c>
      <c r="F265" s="77" t="s">
        <v>456</v>
      </c>
      <c r="G265" s="78" t="s">
        <v>391</v>
      </c>
      <c r="H265" s="158"/>
      <c r="I265" s="79"/>
      <c r="J265" s="80">
        <f>ROUND(I265*H265,2)</f>
        <v>0</v>
      </c>
      <c r="K265" s="127"/>
      <c r="L265" s="10"/>
      <c r="M265" s="128" t="s">
        <v>20</v>
      </c>
      <c r="N265" s="82" t="s">
        <v>35</v>
      </c>
      <c r="P265" s="69">
        <f>SUM(P266:P272)</f>
        <v>0</v>
      </c>
      <c r="R265" s="69">
        <f>SUM(R266:R272)</f>
        <v>0</v>
      </c>
      <c r="T265" s="70">
        <f>SUM(T266:T272)</f>
        <v>0</v>
      </c>
      <c r="AR265" s="64" t="s">
        <v>13</v>
      </c>
      <c r="AT265" s="71" t="s">
        <v>60</v>
      </c>
      <c r="AU265" s="71" t="s">
        <v>67</v>
      </c>
      <c r="AY265" s="64" t="s">
        <v>64</v>
      </c>
      <c r="BK265" s="72">
        <f>SUM(BK266:BK272)</f>
        <v>0</v>
      </c>
    </row>
    <row r="266" spans="2:65" s="9" customFormat="1" ht="24.2" customHeight="1" x14ac:dyDescent="0.2">
      <c r="B266" s="102"/>
      <c r="C266" s="62"/>
      <c r="D266" s="64" t="s">
        <v>60</v>
      </c>
      <c r="E266" s="73" t="s">
        <v>458</v>
      </c>
      <c r="F266" s="73" t="s">
        <v>459</v>
      </c>
      <c r="G266" s="62"/>
      <c r="H266" s="62"/>
      <c r="I266" s="66"/>
      <c r="J266" s="74">
        <f>BK265</f>
        <v>0</v>
      </c>
      <c r="K266" s="62"/>
      <c r="L266" s="63"/>
      <c r="M266" s="68"/>
      <c r="N266" s="62"/>
      <c r="P266" s="83">
        <f t="shared" ref="P266:P272" si="0">O266*H267</f>
        <v>0</v>
      </c>
      <c r="Q266" s="83">
        <v>0</v>
      </c>
      <c r="R266" s="83">
        <f t="shared" ref="R266:R272" si="1">Q266*H267</f>
        <v>0</v>
      </c>
      <c r="S266" s="83">
        <v>0</v>
      </c>
      <c r="T266" s="84">
        <f t="shared" ref="T266:T272" si="2">S266*H267</f>
        <v>0</v>
      </c>
      <c r="AR266" s="85" t="s">
        <v>70</v>
      </c>
      <c r="AT266" s="85" t="s">
        <v>5</v>
      </c>
      <c r="AU266" s="85" t="s">
        <v>13</v>
      </c>
      <c r="AY266" s="2" t="s">
        <v>64</v>
      </c>
      <c r="BE266" s="86">
        <f t="shared" ref="BE266:BE272" si="3">IF(N267="základní",J267,0)</f>
        <v>0</v>
      </c>
      <c r="BF266" s="86">
        <f t="shared" ref="BF266:BF272" si="4">IF(N267="snížená",J267,0)</f>
        <v>0</v>
      </c>
      <c r="BG266" s="86">
        <f t="shared" ref="BG266:BG272" si="5">IF(N267="zákl. přenesená",J267,0)</f>
        <v>0</v>
      </c>
      <c r="BH266" s="86">
        <f t="shared" ref="BH266:BH272" si="6">IF(N267="sníž. přenesená",J267,0)</f>
        <v>0</v>
      </c>
      <c r="BI266" s="86">
        <f t="shared" ref="BI266:BI272" si="7">IF(N267="nulová",J267,0)</f>
        <v>0</v>
      </c>
      <c r="BJ266" s="2" t="s">
        <v>67</v>
      </c>
      <c r="BK266" s="86">
        <f t="shared" ref="BK266:BK272" si="8">ROUND(I267*H267,2)</f>
        <v>0</v>
      </c>
      <c r="BL266" s="2" t="s">
        <v>70</v>
      </c>
      <c r="BM266" s="85" t="s">
        <v>463</v>
      </c>
    </row>
    <row r="267" spans="2:65" s="9" customFormat="1" ht="16.5" customHeight="1" x14ac:dyDescent="0.25">
      <c r="B267" s="102"/>
      <c r="C267" s="103" t="s">
        <v>460</v>
      </c>
      <c r="D267" s="75" t="s">
        <v>5</v>
      </c>
      <c r="E267" s="76" t="s">
        <v>461</v>
      </c>
      <c r="F267" s="77" t="s">
        <v>462</v>
      </c>
      <c r="G267" s="78" t="s">
        <v>301</v>
      </c>
      <c r="H267" s="87">
        <v>1</v>
      </c>
      <c r="I267" s="79"/>
      <c r="J267" s="80">
        <f t="shared" ref="J267:J273" si="9">ROUND(I267*H267,2)</f>
        <v>0</v>
      </c>
      <c r="K267" s="127"/>
      <c r="L267" s="10"/>
      <c r="M267" s="128" t="s">
        <v>20</v>
      </c>
      <c r="N267" s="82" t="s">
        <v>35</v>
      </c>
      <c r="P267" s="83">
        <f t="shared" si="0"/>
        <v>0</v>
      </c>
      <c r="Q267" s="83">
        <v>0</v>
      </c>
      <c r="R267" s="83">
        <f t="shared" si="1"/>
        <v>0</v>
      </c>
      <c r="S267" s="83">
        <v>0</v>
      </c>
      <c r="T267" s="84">
        <f t="shared" si="2"/>
        <v>0</v>
      </c>
      <c r="AR267" s="85" t="s">
        <v>104</v>
      </c>
      <c r="AT267" s="85" t="s">
        <v>102</v>
      </c>
      <c r="AU267" s="85" t="s">
        <v>13</v>
      </c>
      <c r="AY267" s="2" t="s">
        <v>64</v>
      </c>
      <c r="BE267" s="86">
        <f t="shared" si="3"/>
        <v>0</v>
      </c>
      <c r="BF267" s="86">
        <f t="shared" si="4"/>
        <v>0</v>
      </c>
      <c r="BG267" s="86">
        <f t="shared" si="5"/>
        <v>0</v>
      </c>
      <c r="BH267" s="86">
        <f t="shared" si="6"/>
        <v>0</v>
      </c>
      <c r="BI267" s="86">
        <f t="shared" si="7"/>
        <v>0</v>
      </c>
      <c r="BJ267" s="2" t="s">
        <v>67</v>
      </c>
      <c r="BK267" s="86">
        <f t="shared" si="8"/>
        <v>0</v>
      </c>
      <c r="BL267" s="2" t="s">
        <v>70</v>
      </c>
      <c r="BM267" s="85" t="s">
        <v>467</v>
      </c>
    </row>
    <row r="268" spans="2:65" s="9" customFormat="1" ht="21.75" customHeight="1" x14ac:dyDescent="0.25">
      <c r="B268" s="102"/>
      <c r="C268" s="109" t="s">
        <v>464</v>
      </c>
      <c r="D268" s="93" t="s">
        <v>102</v>
      </c>
      <c r="E268" s="94" t="s">
        <v>465</v>
      </c>
      <c r="F268" s="95" t="s">
        <v>466</v>
      </c>
      <c r="G268" s="96" t="s">
        <v>301</v>
      </c>
      <c r="H268" s="97">
        <v>1</v>
      </c>
      <c r="I268" s="98"/>
      <c r="J268" s="99">
        <f t="shared" si="9"/>
        <v>0</v>
      </c>
      <c r="K268" s="133"/>
      <c r="L268" s="134"/>
      <c r="M268" s="135" t="s">
        <v>20</v>
      </c>
      <c r="N268" s="101" t="s">
        <v>35</v>
      </c>
      <c r="P268" s="83">
        <f t="shared" si="0"/>
        <v>0</v>
      </c>
      <c r="Q268" s="83">
        <v>0</v>
      </c>
      <c r="R268" s="83">
        <f t="shared" si="1"/>
        <v>0</v>
      </c>
      <c r="S268" s="83">
        <v>0</v>
      </c>
      <c r="T268" s="84">
        <f t="shared" si="2"/>
        <v>0</v>
      </c>
      <c r="AR268" s="85" t="s">
        <v>70</v>
      </c>
      <c r="AT268" s="85" t="s">
        <v>5</v>
      </c>
      <c r="AU268" s="85" t="s">
        <v>13</v>
      </c>
      <c r="AY268" s="2" t="s">
        <v>64</v>
      </c>
      <c r="BE268" s="86">
        <f t="shared" si="3"/>
        <v>0</v>
      </c>
      <c r="BF268" s="86">
        <f t="shared" si="4"/>
        <v>0</v>
      </c>
      <c r="BG268" s="86">
        <f t="shared" si="5"/>
        <v>0</v>
      </c>
      <c r="BH268" s="86">
        <f t="shared" si="6"/>
        <v>0</v>
      </c>
      <c r="BI268" s="86">
        <f t="shared" si="7"/>
        <v>0</v>
      </c>
      <c r="BJ268" s="2" t="s">
        <v>67</v>
      </c>
      <c r="BK268" s="86">
        <f t="shared" si="8"/>
        <v>0</v>
      </c>
      <c r="BL268" s="2" t="s">
        <v>70</v>
      </c>
      <c r="BM268" s="85" t="s">
        <v>471</v>
      </c>
    </row>
    <row r="269" spans="2:65" s="9" customFormat="1" ht="16.5" customHeight="1" x14ac:dyDescent="0.25">
      <c r="B269" s="102"/>
      <c r="C269" s="103" t="s">
        <v>468</v>
      </c>
      <c r="D269" s="75" t="s">
        <v>5</v>
      </c>
      <c r="E269" s="76" t="s">
        <v>469</v>
      </c>
      <c r="F269" s="77" t="s">
        <v>470</v>
      </c>
      <c r="G269" s="78" t="s">
        <v>301</v>
      </c>
      <c r="H269" s="87">
        <v>1</v>
      </c>
      <c r="I269" s="79"/>
      <c r="J269" s="80">
        <f t="shared" si="9"/>
        <v>0</v>
      </c>
      <c r="K269" s="127"/>
      <c r="L269" s="10"/>
      <c r="M269" s="128" t="s">
        <v>20</v>
      </c>
      <c r="N269" s="82" t="s">
        <v>35</v>
      </c>
      <c r="P269" s="83">
        <f t="shared" si="0"/>
        <v>0</v>
      </c>
      <c r="Q269" s="83">
        <v>0</v>
      </c>
      <c r="R269" s="83">
        <f t="shared" si="1"/>
        <v>0</v>
      </c>
      <c r="S269" s="83">
        <v>0</v>
      </c>
      <c r="T269" s="84">
        <f t="shared" si="2"/>
        <v>0</v>
      </c>
      <c r="AR269" s="85" t="s">
        <v>104</v>
      </c>
      <c r="AT269" s="85" t="s">
        <v>102</v>
      </c>
      <c r="AU269" s="85" t="s">
        <v>13</v>
      </c>
      <c r="AY269" s="2" t="s">
        <v>64</v>
      </c>
      <c r="BE269" s="86">
        <f t="shared" si="3"/>
        <v>0</v>
      </c>
      <c r="BF269" s="86">
        <f t="shared" si="4"/>
        <v>0</v>
      </c>
      <c r="BG269" s="86">
        <f t="shared" si="5"/>
        <v>0</v>
      </c>
      <c r="BH269" s="86">
        <f t="shared" si="6"/>
        <v>0</v>
      </c>
      <c r="BI269" s="86">
        <f t="shared" si="7"/>
        <v>0</v>
      </c>
      <c r="BJ269" s="2" t="s">
        <v>67</v>
      </c>
      <c r="BK269" s="86">
        <f t="shared" si="8"/>
        <v>0</v>
      </c>
      <c r="BL269" s="2" t="s">
        <v>70</v>
      </c>
      <c r="BM269" s="85" t="s">
        <v>475</v>
      </c>
    </row>
    <row r="270" spans="2:65" s="9" customFormat="1" ht="21.75" customHeight="1" x14ac:dyDescent="0.25">
      <c r="B270" s="102"/>
      <c r="C270" s="109" t="s">
        <v>472</v>
      </c>
      <c r="D270" s="93" t="s">
        <v>102</v>
      </c>
      <c r="E270" s="94" t="s">
        <v>473</v>
      </c>
      <c r="F270" s="95" t="s">
        <v>474</v>
      </c>
      <c r="G270" s="96" t="s">
        <v>301</v>
      </c>
      <c r="H270" s="97">
        <v>1</v>
      </c>
      <c r="I270" s="98"/>
      <c r="J270" s="99">
        <f t="shared" si="9"/>
        <v>0</v>
      </c>
      <c r="K270" s="133"/>
      <c r="L270" s="134"/>
      <c r="M270" s="135" t="s">
        <v>20</v>
      </c>
      <c r="N270" s="101" t="s">
        <v>35</v>
      </c>
      <c r="P270" s="83">
        <f t="shared" si="0"/>
        <v>0</v>
      </c>
      <c r="Q270" s="83">
        <v>0</v>
      </c>
      <c r="R270" s="83">
        <f t="shared" si="1"/>
        <v>0</v>
      </c>
      <c r="S270" s="83">
        <v>0</v>
      </c>
      <c r="T270" s="84">
        <f t="shared" si="2"/>
        <v>0</v>
      </c>
      <c r="AR270" s="85" t="s">
        <v>70</v>
      </c>
      <c r="AT270" s="85" t="s">
        <v>5</v>
      </c>
      <c r="AU270" s="85" t="s">
        <v>13</v>
      </c>
      <c r="AY270" s="2" t="s">
        <v>64</v>
      </c>
      <c r="BE270" s="86">
        <f t="shared" si="3"/>
        <v>0</v>
      </c>
      <c r="BF270" s="86">
        <f t="shared" si="4"/>
        <v>0</v>
      </c>
      <c r="BG270" s="86">
        <f t="shared" si="5"/>
        <v>0</v>
      </c>
      <c r="BH270" s="86">
        <f t="shared" si="6"/>
        <v>0</v>
      </c>
      <c r="BI270" s="86">
        <f t="shared" si="7"/>
        <v>0</v>
      </c>
      <c r="BJ270" s="2" t="s">
        <v>67</v>
      </c>
      <c r="BK270" s="86">
        <f t="shared" si="8"/>
        <v>0</v>
      </c>
      <c r="BL270" s="2" t="s">
        <v>70</v>
      </c>
      <c r="BM270" s="85" t="s">
        <v>479</v>
      </c>
    </row>
    <row r="271" spans="2:65" s="9" customFormat="1" ht="16.5" customHeight="1" x14ac:dyDescent="0.25">
      <c r="B271" s="102"/>
      <c r="C271" s="103" t="s">
        <v>476</v>
      </c>
      <c r="D271" s="75" t="s">
        <v>5</v>
      </c>
      <c r="E271" s="76" t="s">
        <v>477</v>
      </c>
      <c r="F271" s="77" t="s">
        <v>478</v>
      </c>
      <c r="G271" s="78" t="s">
        <v>301</v>
      </c>
      <c r="H271" s="87">
        <v>1</v>
      </c>
      <c r="I271" s="79"/>
      <c r="J271" s="80">
        <f t="shared" si="9"/>
        <v>0</v>
      </c>
      <c r="K271" s="127"/>
      <c r="L271" s="10"/>
      <c r="M271" s="128" t="s">
        <v>20</v>
      </c>
      <c r="N271" s="82" t="s">
        <v>35</v>
      </c>
      <c r="P271" s="83">
        <f t="shared" si="0"/>
        <v>0</v>
      </c>
      <c r="Q271" s="83">
        <v>0</v>
      </c>
      <c r="R271" s="83">
        <f t="shared" si="1"/>
        <v>0</v>
      </c>
      <c r="S271" s="83">
        <v>0</v>
      </c>
      <c r="T271" s="84">
        <f t="shared" si="2"/>
        <v>0</v>
      </c>
      <c r="AR271" s="85" t="s">
        <v>104</v>
      </c>
      <c r="AT271" s="85" t="s">
        <v>102</v>
      </c>
      <c r="AU271" s="85" t="s">
        <v>13</v>
      </c>
      <c r="AY271" s="2" t="s">
        <v>64</v>
      </c>
      <c r="BE271" s="86">
        <f t="shared" si="3"/>
        <v>0</v>
      </c>
      <c r="BF271" s="86">
        <f t="shared" si="4"/>
        <v>0</v>
      </c>
      <c r="BG271" s="86">
        <f t="shared" si="5"/>
        <v>0</v>
      </c>
      <c r="BH271" s="86">
        <f t="shared" si="6"/>
        <v>0</v>
      </c>
      <c r="BI271" s="86">
        <f t="shared" si="7"/>
        <v>0</v>
      </c>
      <c r="BJ271" s="2" t="s">
        <v>67</v>
      </c>
      <c r="BK271" s="86">
        <f t="shared" si="8"/>
        <v>0</v>
      </c>
      <c r="BL271" s="2" t="s">
        <v>70</v>
      </c>
      <c r="BM271" s="85" t="s">
        <v>482</v>
      </c>
    </row>
    <row r="272" spans="2:65" s="9" customFormat="1" ht="24.2" customHeight="1" x14ac:dyDescent="0.25">
      <c r="B272" s="102"/>
      <c r="C272" s="109" t="s">
        <v>203</v>
      </c>
      <c r="D272" s="93" t="s">
        <v>102</v>
      </c>
      <c r="E272" s="94" t="s">
        <v>480</v>
      </c>
      <c r="F272" s="95" t="s">
        <v>481</v>
      </c>
      <c r="G272" s="96" t="s">
        <v>301</v>
      </c>
      <c r="H272" s="97">
        <v>1</v>
      </c>
      <c r="I272" s="98"/>
      <c r="J272" s="99">
        <f t="shared" si="9"/>
        <v>0</v>
      </c>
      <c r="K272" s="133"/>
      <c r="L272" s="134"/>
      <c r="M272" s="135" t="s">
        <v>20</v>
      </c>
      <c r="N272" s="101" t="s">
        <v>35</v>
      </c>
      <c r="P272" s="83">
        <f t="shared" si="0"/>
        <v>0</v>
      </c>
      <c r="Q272" s="83">
        <v>0</v>
      </c>
      <c r="R272" s="83">
        <f t="shared" si="1"/>
        <v>0</v>
      </c>
      <c r="S272" s="83">
        <v>0</v>
      </c>
      <c r="T272" s="84">
        <f t="shared" si="2"/>
        <v>0</v>
      </c>
      <c r="AR272" s="85" t="s">
        <v>70</v>
      </c>
      <c r="AT272" s="85" t="s">
        <v>5</v>
      </c>
      <c r="AU272" s="85" t="s">
        <v>13</v>
      </c>
      <c r="AY272" s="2" t="s">
        <v>64</v>
      </c>
      <c r="BE272" s="86">
        <f t="shared" si="3"/>
        <v>0</v>
      </c>
      <c r="BF272" s="86">
        <f t="shared" si="4"/>
        <v>0</v>
      </c>
      <c r="BG272" s="86">
        <f t="shared" si="5"/>
        <v>0</v>
      </c>
      <c r="BH272" s="86">
        <f t="shared" si="6"/>
        <v>0</v>
      </c>
      <c r="BI272" s="86">
        <f t="shared" si="7"/>
        <v>0</v>
      </c>
      <c r="BJ272" s="2" t="s">
        <v>67</v>
      </c>
      <c r="BK272" s="86">
        <f t="shared" si="8"/>
        <v>0</v>
      </c>
      <c r="BL272" s="2" t="s">
        <v>70</v>
      </c>
      <c r="BM272" s="85" t="s">
        <v>486</v>
      </c>
    </row>
    <row r="273" spans="2:65" s="62" customFormat="1" ht="22.9" customHeight="1" x14ac:dyDescent="0.2">
      <c r="B273" s="63"/>
      <c r="C273" s="103" t="s">
        <v>483</v>
      </c>
      <c r="D273" s="75" t="s">
        <v>5</v>
      </c>
      <c r="E273" s="76" t="s">
        <v>484</v>
      </c>
      <c r="F273" s="77" t="s">
        <v>485</v>
      </c>
      <c r="G273" s="78" t="s">
        <v>391</v>
      </c>
      <c r="H273" s="158"/>
      <c r="I273" s="79"/>
      <c r="J273" s="80">
        <f t="shared" si="9"/>
        <v>0</v>
      </c>
      <c r="K273" s="127"/>
      <c r="L273" s="10"/>
      <c r="M273" s="128" t="s">
        <v>20</v>
      </c>
      <c r="N273" s="82" t="s">
        <v>35</v>
      </c>
      <c r="P273" s="69">
        <f>SUM(P274:P283)</f>
        <v>0</v>
      </c>
      <c r="R273" s="69">
        <f>SUM(R274:R283)</f>
        <v>1.13994152</v>
      </c>
      <c r="T273" s="70">
        <f>SUM(T274:T283)</f>
        <v>0</v>
      </c>
      <c r="AR273" s="64" t="s">
        <v>13</v>
      </c>
      <c r="AT273" s="71" t="s">
        <v>60</v>
      </c>
      <c r="AU273" s="71" t="s">
        <v>67</v>
      </c>
      <c r="AY273" s="64" t="s">
        <v>64</v>
      </c>
      <c r="BK273" s="72">
        <f>SUM(BK274:BK283)</f>
        <v>0</v>
      </c>
    </row>
    <row r="274" spans="2:65" s="9" customFormat="1" ht="24.2" customHeight="1" x14ac:dyDescent="0.2">
      <c r="B274" s="102"/>
      <c r="C274" s="62"/>
      <c r="D274" s="64" t="s">
        <v>60</v>
      </c>
      <c r="E274" s="73" t="s">
        <v>487</v>
      </c>
      <c r="F274" s="73" t="s">
        <v>488</v>
      </c>
      <c r="G274" s="62"/>
      <c r="H274" s="62"/>
      <c r="I274" s="66"/>
      <c r="J274" s="74">
        <f>BK273</f>
        <v>0</v>
      </c>
      <c r="K274" s="62"/>
      <c r="L274" s="63"/>
      <c r="M274" s="68"/>
      <c r="N274" s="62"/>
      <c r="P274" s="83">
        <f>O274*H275</f>
        <v>0</v>
      </c>
      <c r="Q274" s="83">
        <v>6.3E-3</v>
      </c>
      <c r="R274" s="83">
        <f>Q274*H275</f>
        <v>0.19702620000000001</v>
      </c>
      <c r="S274" s="83">
        <v>0</v>
      </c>
      <c r="T274" s="84">
        <f>S274*H275</f>
        <v>0</v>
      </c>
      <c r="AR274" s="85" t="s">
        <v>70</v>
      </c>
      <c r="AT274" s="85" t="s">
        <v>5</v>
      </c>
      <c r="AU274" s="85" t="s">
        <v>13</v>
      </c>
      <c r="AY274" s="2" t="s">
        <v>64</v>
      </c>
      <c r="BE274" s="86">
        <f>IF(N275="základní",J275,0)</f>
        <v>0</v>
      </c>
      <c r="BF274" s="86">
        <f>IF(N275="snížená",J275,0)</f>
        <v>0</v>
      </c>
      <c r="BG274" s="86">
        <f>IF(N275="zákl. přenesená",J275,0)</f>
        <v>0</v>
      </c>
      <c r="BH274" s="86">
        <f>IF(N275="sníž. přenesená",J275,0)</f>
        <v>0</v>
      </c>
      <c r="BI274" s="86">
        <f>IF(N275="nulová",J275,0)</f>
        <v>0</v>
      </c>
      <c r="BJ274" s="2" t="s">
        <v>67</v>
      </c>
      <c r="BK274" s="86">
        <f>ROUND(I275*H275,2)</f>
        <v>0</v>
      </c>
      <c r="BL274" s="2" t="s">
        <v>70</v>
      </c>
      <c r="BM274" s="85" t="s">
        <v>491</v>
      </c>
    </row>
    <row r="275" spans="2:65" s="104" customFormat="1" ht="24" x14ac:dyDescent="0.25">
      <c r="B275" s="105"/>
      <c r="C275" s="103" t="s">
        <v>228</v>
      </c>
      <c r="D275" s="75" t="s">
        <v>5</v>
      </c>
      <c r="E275" s="76" t="s">
        <v>489</v>
      </c>
      <c r="F275" s="77" t="s">
        <v>490</v>
      </c>
      <c r="G275" s="78" t="s">
        <v>7</v>
      </c>
      <c r="H275" s="87">
        <v>31.274000000000001</v>
      </c>
      <c r="I275" s="79"/>
      <c r="J275" s="80">
        <f>ROUND(I275*H275,2)</f>
        <v>0</v>
      </c>
      <c r="K275" s="127"/>
      <c r="L275" s="10"/>
      <c r="M275" s="128" t="s">
        <v>20</v>
      </c>
      <c r="N275" s="82" t="s">
        <v>35</v>
      </c>
      <c r="T275" s="108"/>
      <c r="AT275" s="106" t="s">
        <v>190</v>
      </c>
      <c r="AU275" s="106" t="s">
        <v>13</v>
      </c>
      <c r="AV275" s="104" t="s">
        <v>13</v>
      </c>
      <c r="AW275" s="104" t="s">
        <v>192</v>
      </c>
      <c r="AX275" s="104" t="s">
        <v>63</v>
      </c>
      <c r="AY275" s="106" t="s">
        <v>64</v>
      </c>
    </row>
    <row r="276" spans="2:65" s="9" customFormat="1" ht="24.2" customHeight="1" x14ac:dyDescent="0.25">
      <c r="B276" s="102"/>
      <c r="C276" s="104"/>
      <c r="D276" s="129" t="s">
        <v>190</v>
      </c>
      <c r="E276" s="106" t="s">
        <v>20</v>
      </c>
      <c r="F276" s="130" t="s">
        <v>492</v>
      </c>
      <c r="G276" s="104"/>
      <c r="H276" s="131">
        <v>31.274000000000001</v>
      </c>
      <c r="I276" s="107"/>
      <c r="J276" s="104"/>
      <c r="K276" s="104"/>
      <c r="L276" s="105"/>
      <c r="M276" s="132"/>
      <c r="N276" s="104"/>
      <c r="P276" s="83">
        <f>O276*H277</f>
        <v>0</v>
      </c>
      <c r="Q276" s="83">
        <v>5.8E-4</v>
      </c>
      <c r="R276" s="83">
        <f>Q276*H277</f>
        <v>8.6153199999999992E-3</v>
      </c>
      <c r="S276" s="83">
        <v>0</v>
      </c>
      <c r="T276" s="84">
        <f>S276*H277</f>
        <v>0</v>
      </c>
      <c r="AR276" s="85" t="s">
        <v>70</v>
      </c>
      <c r="AT276" s="85" t="s">
        <v>5</v>
      </c>
      <c r="AU276" s="85" t="s">
        <v>13</v>
      </c>
      <c r="AY276" s="2" t="s">
        <v>64</v>
      </c>
      <c r="BE276" s="86">
        <f>IF(N277="základní",J277,0)</f>
        <v>0</v>
      </c>
      <c r="BF276" s="86">
        <f>IF(N277="snížená",J277,0)</f>
        <v>0</v>
      </c>
      <c r="BG276" s="86">
        <f>IF(N277="zákl. přenesená",J277,0)</f>
        <v>0</v>
      </c>
      <c r="BH276" s="86">
        <f>IF(N277="sníž. přenesená",J277,0)</f>
        <v>0</v>
      </c>
      <c r="BI276" s="86">
        <f>IF(N277="nulová",J277,0)</f>
        <v>0</v>
      </c>
      <c r="BJ276" s="2" t="s">
        <v>67</v>
      </c>
      <c r="BK276" s="86">
        <f>ROUND(I277*H277,2)</f>
        <v>0</v>
      </c>
      <c r="BL276" s="2" t="s">
        <v>70</v>
      </c>
      <c r="BM276" s="85" t="s">
        <v>496</v>
      </c>
    </row>
    <row r="277" spans="2:65" s="104" customFormat="1" ht="24" x14ac:dyDescent="0.25">
      <c r="B277" s="105"/>
      <c r="C277" s="103" t="s">
        <v>493</v>
      </c>
      <c r="D277" s="75" t="s">
        <v>5</v>
      </c>
      <c r="E277" s="76" t="s">
        <v>494</v>
      </c>
      <c r="F277" s="77" t="s">
        <v>495</v>
      </c>
      <c r="G277" s="78" t="s">
        <v>9</v>
      </c>
      <c r="H277" s="87">
        <v>14.853999999999999</v>
      </c>
      <c r="I277" s="79"/>
      <c r="J277" s="80">
        <f>ROUND(I277*H277,2)</f>
        <v>0</v>
      </c>
      <c r="K277" s="127"/>
      <c r="L277" s="10"/>
      <c r="M277" s="128" t="s">
        <v>20</v>
      </c>
      <c r="N277" s="82" t="s">
        <v>35</v>
      </c>
      <c r="T277" s="108"/>
      <c r="AT277" s="106" t="s">
        <v>190</v>
      </c>
      <c r="AU277" s="106" t="s">
        <v>13</v>
      </c>
      <c r="AV277" s="104" t="s">
        <v>13</v>
      </c>
      <c r="AW277" s="104" t="s">
        <v>192</v>
      </c>
      <c r="AX277" s="104" t="s">
        <v>63</v>
      </c>
      <c r="AY277" s="106" t="s">
        <v>64</v>
      </c>
    </row>
    <row r="278" spans="2:65" s="9" customFormat="1" ht="16.5" customHeight="1" x14ac:dyDescent="0.25">
      <c r="B278" s="102"/>
      <c r="C278" s="104"/>
      <c r="D278" s="129" t="s">
        <v>190</v>
      </c>
      <c r="E278" s="106" t="s">
        <v>20</v>
      </c>
      <c r="F278" s="130" t="s">
        <v>497</v>
      </c>
      <c r="G278" s="104"/>
      <c r="H278" s="131">
        <v>14.853999999999999</v>
      </c>
      <c r="I278" s="107"/>
      <c r="J278" s="104"/>
      <c r="K278" s="104"/>
      <c r="L278" s="105"/>
      <c r="M278" s="132"/>
      <c r="N278" s="104"/>
      <c r="P278" s="83">
        <f>O278*H279</f>
        <v>0</v>
      </c>
      <c r="Q278" s="83">
        <v>2.5000000000000001E-2</v>
      </c>
      <c r="R278" s="83">
        <f>Q278*H279</f>
        <v>0.93430000000000002</v>
      </c>
      <c r="S278" s="83">
        <v>0</v>
      </c>
      <c r="T278" s="84">
        <f>S278*H279</f>
        <v>0</v>
      </c>
      <c r="AR278" s="85" t="s">
        <v>104</v>
      </c>
      <c r="AT278" s="85" t="s">
        <v>102</v>
      </c>
      <c r="AU278" s="85" t="s">
        <v>13</v>
      </c>
      <c r="AY278" s="2" t="s">
        <v>64</v>
      </c>
      <c r="BE278" s="86">
        <f>IF(N279="základní",J279,0)</f>
        <v>0</v>
      </c>
      <c r="BF278" s="86">
        <f>IF(N279="snížená",J279,0)</f>
        <v>0</v>
      </c>
      <c r="BG278" s="86">
        <f>IF(N279="zákl. přenesená",J279,0)</f>
        <v>0</v>
      </c>
      <c r="BH278" s="86">
        <f>IF(N279="sníž. přenesená",J279,0)</f>
        <v>0</v>
      </c>
      <c r="BI278" s="86">
        <f>IF(N279="nulová",J279,0)</f>
        <v>0</v>
      </c>
      <c r="BJ278" s="2" t="s">
        <v>67</v>
      </c>
      <c r="BK278" s="86">
        <f>ROUND(I279*H279,2)</f>
        <v>0</v>
      </c>
      <c r="BL278" s="2" t="s">
        <v>70</v>
      </c>
      <c r="BM278" s="85" t="s">
        <v>500</v>
      </c>
    </row>
    <row r="279" spans="2:65" s="104" customFormat="1" ht="48" x14ac:dyDescent="0.25">
      <c r="B279" s="105"/>
      <c r="C279" s="109" t="s">
        <v>498</v>
      </c>
      <c r="D279" s="93" t="s">
        <v>102</v>
      </c>
      <c r="E279" s="94" t="s">
        <v>499</v>
      </c>
      <c r="F279" s="95" t="s">
        <v>594</v>
      </c>
      <c r="G279" s="96" t="s">
        <v>7</v>
      </c>
      <c r="H279" s="97">
        <v>37.372</v>
      </c>
      <c r="I279" s="98"/>
      <c r="J279" s="99">
        <f>ROUND(I279*H279,2)</f>
        <v>0</v>
      </c>
      <c r="K279" s="133"/>
      <c r="L279" s="134"/>
      <c r="M279" s="135" t="s">
        <v>20</v>
      </c>
      <c r="N279" s="101" t="s">
        <v>35</v>
      </c>
      <c r="T279" s="108"/>
      <c r="AT279" s="106" t="s">
        <v>190</v>
      </c>
      <c r="AU279" s="106" t="s">
        <v>13</v>
      </c>
      <c r="AV279" s="104" t="s">
        <v>13</v>
      </c>
      <c r="AW279" s="104" t="s">
        <v>192</v>
      </c>
      <c r="AX279" s="104" t="s">
        <v>63</v>
      </c>
      <c r="AY279" s="106" t="s">
        <v>64</v>
      </c>
    </row>
    <row r="280" spans="2:65" s="104" customFormat="1" x14ac:dyDescent="0.25">
      <c r="B280" s="105"/>
      <c r="D280" s="129" t="s">
        <v>190</v>
      </c>
      <c r="E280" s="106" t="s">
        <v>20</v>
      </c>
      <c r="F280" s="130" t="s">
        <v>501</v>
      </c>
      <c r="H280" s="131">
        <v>34.401000000000003</v>
      </c>
      <c r="I280" s="107"/>
      <c r="L280" s="105"/>
      <c r="M280" s="132"/>
      <c r="T280" s="108"/>
      <c r="AT280" s="106" t="s">
        <v>190</v>
      </c>
      <c r="AU280" s="106" t="s">
        <v>13</v>
      </c>
      <c r="AV280" s="104" t="s">
        <v>13</v>
      </c>
      <c r="AW280" s="104" t="s">
        <v>192</v>
      </c>
      <c r="AX280" s="104" t="s">
        <v>63</v>
      </c>
      <c r="AY280" s="106" t="s">
        <v>64</v>
      </c>
    </row>
    <row r="281" spans="2:65" s="9" customFormat="1" ht="16.5" customHeight="1" x14ac:dyDescent="0.25">
      <c r="B281" s="102"/>
      <c r="C281" s="104"/>
      <c r="D281" s="129" t="s">
        <v>190</v>
      </c>
      <c r="E281" s="106" t="s">
        <v>20</v>
      </c>
      <c r="F281" s="130" t="s">
        <v>502</v>
      </c>
      <c r="G281" s="104"/>
      <c r="H281" s="131">
        <v>2.9710000000000001</v>
      </c>
      <c r="I281" s="107"/>
      <c r="J281" s="104"/>
      <c r="K281" s="104"/>
      <c r="L281" s="105"/>
      <c r="M281" s="132"/>
      <c r="N281" s="104"/>
      <c r="P281" s="83">
        <f>O281*H282</f>
        <v>0</v>
      </c>
      <c r="Q281" s="83">
        <v>0</v>
      </c>
      <c r="R281" s="83">
        <f>Q281*H282</f>
        <v>0</v>
      </c>
      <c r="S281" s="83">
        <v>0</v>
      </c>
      <c r="T281" s="84">
        <f>S281*H282</f>
        <v>0</v>
      </c>
      <c r="AR281" s="85" t="s">
        <v>70</v>
      </c>
      <c r="AT281" s="85" t="s">
        <v>5</v>
      </c>
      <c r="AU281" s="85" t="s">
        <v>13</v>
      </c>
      <c r="AY281" s="2" t="s">
        <v>64</v>
      </c>
      <c r="BE281" s="86">
        <f>IF(N282="základní",J282,0)</f>
        <v>0</v>
      </c>
      <c r="BF281" s="86">
        <f>IF(N282="snížená",J282,0)</f>
        <v>0</v>
      </c>
      <c r="BG281" s="86">
        <f>IF(N282="zákl. přenesená",J282,0)</f>
        <v>0</v>
      </c>
      <c r="BH281" s="86">
        <f>IF(N282="sníž. přenesená",J282,0)</f>
        <v>0</v>
      </c>
      <c r="BI281" s="86">
        <f>IF(N282="nulová",J282,0)</f>
        <v>0</v>
      </c>
      <c r="BJ281" s="2" t="s">
        <v>67</v>
      </c>
      <c r="BK281" s="86">
        <f>ROUND(I282*H282,2)</f>
        <v>0</v>
      </c>
      <c r="BL281" s="2" t="s">
        <v>70</v>
      </c>
      <c r="BM281" s="85" t="s">
        <v>506</v>
      </c>
    </row>
    <row r="282" spans="2:65" s="104" customFormat="1" ht="12" x14ac:dyDescent="0.25">
      <c r="B282" s="105"/>
      <c r="C282" s="103" t="s">
        <v>503</v>
      </c>
      <c r="D282" s="75" t="s">
        <v>5</v>
      </c>
      <c r="E282" s="76" t="s">
        <v>504</v>
      </c>
      <c r="F282" s="77" t="s">
        <v>505</v>
      </c>
      <c r="G282" s="78" t="s">
        <v>9</v>
      </c>
      <c r="H282" s="87">
        <v>21.2</v>
      </c>
      <c r="I282" s="79"/>
      <c r="J282" s="80">
        <f>ROUND(I282*H282,2)</f>
        <v>0</v>
      </c>
      <c r="K282" s="127"/>
      <c r="L282" s="10"/>
      <c r="M282" s="128" t="s">
        <v>20</v>
      </c>
      <c r="N282" s="82" t="s">
        <v>35</v>
      </c>
      <c r="T282" s="108"/>
      <c r="AT282" s="106" t="s">
        <v>190</v>
      </c>
      <c r="AU282" s="106" t="s">
        <v>13</v>
      </c>
      <c r="AV282" s="104" t="s">
        <v>13</v>
      </c>
      <c r="AW282" s="104" t="s">
        <v>192</v>
      </c>
      <c r="AX282" s="104" t="s">
        <v>63</v>
      </c>
      <c r="AY282" s="106" t="s">
        <v>64</v>
      </c>
    </row>
    <row r="283" spans="2:65" s="9" customFormat="1" ht="24.2" customHeight="1" x14ac:dyDescent="0.25">
      <c r="B283" s="102"/>
      <c r="C283" s="104"/>
      <c r="D283" s="129" t="s">
        <v>190</v>
      </c>
      <c r="E283" s="106" t="s">
        <v>20</v>
      </c>
      <c r="F283" s="130" t="s">
        <v>507</v>
      </c>
      <c r="G283" s="104"/>
      <c r="H283" s="131">
        <v>21.2</v>
      </c>
      <c r="I283" s="107"/>
      <c r="J283" s="104"/>
      <c r="K283" s="104"/>
      <c r="L283" s="105"/>
      <c r="M283" s="132"/>
      <c r="N283" s="104"/>
      <c r="P283" s="83">
        <f>O283*H284</f>
        <v>0</v>
      </c>
      <c r="Q283" s="83">
        <v>0</v>
      </c>
      <c r="R283" s="83">
        <f>Q283*H284</f>
        <v>0</v>
      </c>
      <c r="S283" s="83">
        <v>0</v>
      </c>
      <c r="T283" s="84">
        <f>S283*H284</f>
        <v>0</v>
      </c>
      <c r="AR283" s="85" t="s">
        <v>70</v>
      </c>
      <c r="AT283" s="85" t="s">
        <v>5</v>
      </c>
      <c r="AU283" s="85" t="s">
        <v>13</v>
      </c>
      <c r="AY283" s="2" t="s">
        <v>64</v>
      </c>
      <c r="BE283" s="86">
        <f>IF(N284="základní",J284,0)</f>
        <v>0</v>
      </c>
      <c r="BF283" s="86">
        <f>IF(N284="snížená",J284,0)</f>
        <v>0</v>
      </c>
      <c r="BG283" s="86">
        <f>IF(N284="zákl. přenesená",J284,0)</f>
        <v>0</v>
      </c>
      <c r="BH283" s="86">
        <f>IF(N284="sníž. přenesená",J284,0)</f>
        <v>0</v>
      </c>
      <c r="BI283" s="86">
        <f>IF(N284="nulová",J284,0)</f>
        <v>0</v>
      </c>
      <c r="BJ283" s="2" t="s">
        <v>67</v>
      </c>
      <c r="BK283" s="86">
        <f>ROUND(I284*H284,2)</f>
        <v>0</v>
      </c>
      <c r="BL283" s="2" t="s">
        <v>70</v>
      </c>
      <c r="BM283" s="85" t="s">
        <v>511</v>
      </c>
    </row>
    <row r="284" spans="2:65" s="62" customFormat="1" ht="22.9" customHeight="1" x14ac:dyDescent="0.2">
      <c r="B284" s="63"/>
      <c r="C284" s="103" t="s">
        <v>508</v>
      </c>
      <c r="D284" s="75" t="s">
        <v>5</v>
      </c>
      <c r="E284" s="76" t="s">
        <v>509</v>
      </c>
      <c r="F284" s="77" t="s">
        <v>510</v>
      </c>
      <c r="G284" s="78" t="s">
        <v>391</v>
      </c>
      <c r="H284" s="158"/>
      <c r="I284" s="79"/>
      <c r="J284" s="80">
        <f>ROUND(I284*H284,2)</f>
        <v>0</v>
      </c>
      <c r="K284" s="127"/>
      <c r="L284" s="10"/>
      <c r="M284" s="128" t="s">
        <v>20</v>
      </c>
      <c r="N284" s="82" t="s">
        <v>35</v>
      </c>
      <c r="P284" s="69">
        <f>SUM(P285:P289)</f>
        <v>0</v>
      </c>
      <c r="R284" s="69">
        <f>SUM(R285:R289)</f>
        <v>0.36642940000000002</v>
      </c>
      <c r="T284" s="70">
        <f>SUM(T285:T289)</f>
        <v>0</v>
      </c>
      <c r="AR284" s="64" t="s">
        <v>13</v>
      </c>
      <c r="AT284" s="71" t="s">
        <v>60</v>
      </c>
      <c r="AU284" s="71" t="s">
        <v>67</v>
      </c>
      <c r="AY284" s="64" t="s">
        <v>64</v>
      </c>
      <c r="BK284" s="72">
        <f>SUM(BK285:BK289)</f>
        <v>0</v>
      </c>
    </row>
    <row r="285" spans="2:65" s="9" customFormat="1" ht="37.9" customHeight="1" x14ac:dyDescent="0.2">
      <c r="B285" s="102"/>
      <c r="C285" s="62"/>
      <c r="D285" s="64" t="s">
        <v>60</v>
      </c>
      <c r="E285" s="73" t="s">
        <v>512</v>
      </c>
      <c r="F285" s="73" t="s">
        <v>513</v>
      </c>
      <c r="G285" s="62"/>
      <c r="H285" s="62"/>
      <c r="I285" s="66"/>
      <c r="J285" s="74">
        <f>BK284</f>
        <v>0</v>
      </c>
      <c r="K285" s="62"/>
      <c r="L285" s="63"/>
      <c r="M285" s="68"/>
      <c r="N285" s="62"/>
      <c r="P285" s="83">
        <f>O285*H286</f>
        <v>0</v>
      </c>
      <c r="Q285" s="83">
        <v>8.9999999999999993E-3</v>
      </c>
      <c r="R285" s="83">
        <f>Q285*H286</f>
        <v>0.16672499999999998</v>
      </c>
      <c r="S285" s="83">
        <v>0</v>
      </c>
      <c r="T285" s="84">
        <f>S285*H286</f>
        <v>0</v>
      </c>
      <c r="AR285" s="85" t="s">
        <v>70</v>
      </c>
      <c r="AT285" s="85" t="s">
        <v>5</v>
      </c>
      <c r="AU285" s="85" t="s">
        <v>13</v>
      </c>
      <c r="AY285" s="2" t="s">
        <v>64</v>
      </c>
      <c r="BE285" s="86">
        <f>IF(N286="základní",J286,0)</f>
        <v>0</v>
      </c>
      <c r="BF285" s="86">
        <f>IF(N286="snížená",J286,0)</f>
        <v>0</v>
      </c>
      <c r="BG285" s="86">
        <f>IF(N286="zákl. přenesená",J286,0)</f>
        <v>0</v>
      </c>
      <c r="BH285" s="86">
        <f>IF(N286="sníž. přenesená",J286,0)</f>
        <v>0</v>
      </c>
      <c r="BI285" s="86">
        <f>IF(N286="nulová",J286,0)</f>
        <v>0</v>
      </c>
      <c r="BJ285" s="2" t="s">
        <v>67</v>
      </c>
      <c r="BK285" s="86">
        <f>ROUND(I286*H286,2)</f>
        <v>0</v>
      </c>
      <c r="BL285" s="2" t="s">
        <v>70</v>
      </c>
      <c r="BM285" s="85" t="s">
        <v>517</v>
      </c>
    </row>
    <row r="286" spans="2:65" s="104" customFormat="1" ht="36" x14ac:dyDescent="0.25">
      <c r="B286" s="105"/>
      <c r="C286" s="103" t="s">
        <v>514</v>
      </c>
      <c r="D286" s="75" t="s">
        <v>5</v>
      </c>
      <c r="E286" s="76" t="s">
        <v>515</v>
      </c>
      <c r="F286" s="77" t="s">
        <v>516</v>
      </c>
      <c r="G286" s="78" t="s">
        <v>7</v>
      </c>
      <c r="H286" s="87">
        <v>18.524999999999999</v>
      </c>
      <c r="I286" s="79"/>
      <c r="J286" s="80">
        <f>ROUND(I286*H286,2)</f>
        <v>0</v>
      </c>
      <c r="K286" s="127"/>
      <c r="L286" s="10"/>
      <c r="M286" s="128" t="s">
        <v>20</v>
      </c>
      <c r="N286" s="82" t="s">
        <v>35</v>
      </c>
      <c r="T286" s="108"/>
      <c r="AT286" s="106" t="s">
        <v>190</v>
      </c>
      <c r="AU286" s="106" t="s">
        <v>13</v>
      </c>
      <c r="AV286" s="104" t="s">
        <v>13</v>
      </c>
      <c r="AW286" s="104" t="s">
        <v>192</v>
      </c>
      <c r="AX286" s="104" t="s">
        <v>63</v>
      </c>
      <c r="AY286" s="106" t="s">
        <v>64</v>
      </c>
    </row>
    <row r="287" spans="2:65" s="9" customFormat="1" ht="16.5" customHeight="1" x14ac:dyDescent="0.25">
      <c r="B287" s="102"/>
      <c r="C287" s="104"/>
      <c r="D287" s="129" t="s">
        <v>190</v>
      </c>
      <c r="E287" s="106" t="s">
        <v>20</v>
      </c>
      <c r="F287" s="130" t="s">
        <v>518</v>
      </c>
      <c r="G287" s="104"/>
      <c r="H287" s="131">
        <v>18.524999999999999</v>
      </c>
      <c r="I287" s="107"/>
      <c r="J287" s="104"/>
      <c r="K287" s="104"/>
      <c r="L287" s="105"/>
      <c r="M287" s="132"/>
      <c r="N287" s="104"/>
      <c r="P287" s="83">
        <f>O287*H288</f>
        <v>0</v>
      </c>
      <c r="Q287" s="83">
        <v>9.7999999999999997E-3</v>
      </c>
      <c r="R287" s="83">
        <f>Q287*H288</f>
        <v>0.1997044</v>
      </c>
      <c r="S287" s="83">
        <v>0</v>
      </c>
      <c r="T287" s="84">
        <f>S287*H288</f>
        <v>0</v>
      </c>
      <c r="AR287" s="85" t="s">
        <v>104</v>
      </c>
      <c r="AT287" s="85" t="s">
        <v>102</v>
      </c>
      <c r="AU287" s="85" t="s">
        <v>13</v>
      </c>
      <c r="AY287" s="2" t="s">
        <v>64</v>
      </c>
      <c r="BE287" s="86">
        <f>IF(N288="základní",J288,0)</f>
        <v>0</v>
      </c>
      <c r="BF287" s="86">
        <f>IF(N288="snížená",J288,0)</f>
        <v>0</v>
      </c>
      <c r="BG287" s="86">
        <f>IF(N288="zákl. přenesená",J288,0)</f>
        <v>0</v>
      </c>
      <c r="BH287" s="86">
        <f>IF(N288="sníž. přenesená",J288,0)</f>
        <v>0</v>
      </c>
      <c r="BI287" s="86">
        <f>IF(N288="nulová",J288,0)</f>
        <v>0</v>
      </c>
      <c r="BJ287" s="2" t="s">
        <v>67</v>
      </c>
      <c r="BK287" s="86">
        <f>ROUND(I288*H288,2)</f>
        <v>0</v>
      </c>
      <c r="BL287" s="2" t="s">
        <v>70</v>
      </c>
      <c r="BM287" s="85" t="s">
        <v>521</v>
      </c>
    </row>
    <row r="288" spans="2:65" s="104" customFormat="1" ht="24" x14ac:dyDescent="0.25">
      <c r="B288" s="105"/>
      <c r="C288" s="109" t="s">
        <v>519</v>
      </c>
      <c r="D288" s="93" t="s">
        <v>102</v>
      </c>
      <c r="E288" s="94" t="s">
        <v>520</v>
      </c>
      <c r="F288" s="95" t="s">
        <v>593</v>
      </c>
      <c r="G288" s="96" t="s">
        <v>7</v>
      </c>
      <c r="H288" s="97">
        <v>20.378</v>
      </c>
      <c r="I288" s="98"/>
      <c r="J288" s="99">
        <f>ROUND(I288*H288,2)</f>
        <v>0</v>
      </c>
      <c r="K288" s="133"/>
      <c r="L288" s="134"/>
      <c r="M288" s="135" t="s">
        <v>20</v>
      </c>
      <c r="N288" s="101" t="s">
        <v>35</v>
      </c>
      <c r="T288" s="108"/>
      <c r="AT288" s="106" t="s">
        <v>190</v>
      </c>
      <c r="AU288" s="106" t="s">
        <v>13</v>
      </c>
      <c r="AV288" s="104" t="s">
        <v>13</v>
      </c>
      <c r="AW288" s="104" t="s">
        <v>192</v>
      </c>
      <c r="AX288" s="104" t="s">
        <v>63</v>
      </c>
      <c r="AY288" s="106" t="s">
        <v>64</v>
      </c>
    </row>
    <row r="289" spans="2:65" s="9" customFormat="1" ht="24.2" customHeight="1" x14ac:dyDescent="0.25">
      <c r="B289" s="102"/>
      <c r="C289" s="104"/>
      <c r="D289" s="129" t="s">
        <v>190</v>
      </c>
      <c r="E289" s="106" t="s">
        <v>20</v>
      </c>
      <c r="F289" s="130" t="s">
        <v>522</v>
      </c>
      <c r="G289" s="104"/>
      <c r="H289" s="131">
        <v>20.378</v>
      </c>
      <c r="I289" s="107"/>
      <c r="J289" s="104"/>
      <c r="K289" s="104"/>
      <c r="L289" s="105"/>
      <c r="M289" s="132"/>
      <c r="N289" s="104"/>
      <c r="P289" s="83">
        <f>O289*H290</f>
        <v>0</v>
      </c>
      <c r="Q289" s="83">
        <v>0</v>
      </c>
      <c r="R289" s="83">
        <f>Q289*H290</f>
        <v>0</v>
      </c>
      <c r="S289" s="83">
        <v>0</v>
      </c>
      <c r="T289" s="84">
        <f>S289*H290</f>
        <v>0</v>
      </c>
      <c r="AR289" s="85" t="s">
        <v>70</v>
      </c>
      <c r="AT289" s="85" t="s">
        <v>5</v>
      </c>
      <c r="AU289" s="85" t="s">
        <v>13</v>
      </c>
      <c r="AY289" s="2" t="s">
        <v>64</v>
      </c>
      <c r="BE289" s="86">
        <f>IF(N290="základní",J290,0)</f>
        <v>0</v>
      </c>
      <c r="BF289" s="86">
        <f>IF(N290="snížená",J290,0)</f>
        <v>0</v>
      </c>
      <c r="BG289" s="86">
        <f>IF(N290="zákl. přenesená",J290,0)</f>
        <v>0</v>
      </c>
      <c r="BH289" s="86">
        <f>IF(N290="sníž. přenesená",J290,0)</f>
        <v>0</v>
      </c>
      <c r="BI289" s="86">
        <f>IF(N290="nulová",J290,0)</f>
        <v>0</v>
      </c>
      <c r="BJ289" s="2" t="s">
        <v>67</v>
      </c>
      <c r="BK289" s="86">
        <f>ROUND(I290*H290,2)</f>
        <v>0</v>
      </c>
      <c r="BL289" s="2" t="s">
        <v>70</v>
      </c>
      <c r="BM289" s="85" t="s">
        <v>526</v>
      </c>
    </row>
    <row r="290" spans="2:65" s="62" customFormat="1" ht="22.9" customHeight="1" x14ac:dyDescent="0.2">
      <c r="B290" s="63"/>
      <c r="C290" s="103" t="s">
        <v>523</v>
      </c>
      <c r="D290" s="75" t="s">
        <v>5</v>
      </c>
      <c r="E290" s="76" t="s">
        <v>524</v>
      </c>
      <c r="F290" s="77" t="s">
        <v>525</v>
      </c>
      <c r="G290" s="78" t="s">
        <v>391</v>
      </c>
      <c r="H290" s="158"/>
      <c r="I290" s="79"/>
      <c r="J290" s="80">
        <f>ROUND(I290*H290,2)</f>
        <v>0</v>
      </c>
      <c r="K290" s="127"/>
      <c r="L290" s="10"/>
      <c r="M290" s="128" t="s">
        <v>20</v>
      </c>
      <c r="N290" s="82" t="s">
        <v>35</v>
      </c>
      <c r="P290" s="69">
        <f>SUM(P291:P299)</f>
        <v>0</v>
      </c>
      <c r="R290" s="69">
        <f>SUM(R291:R299)</f>
        <v>0</v>
      </c>
      <c r="T290" s="70">
        <f>SUM(T291:T299)</f>
        <v>0</v>
      </c>
      <c r="AR290" s="64" t="s">
        <v>13</v>
      </c>
      <c r="AT290" s="71" t="s">
        <v>60</v>
      </c>
      <c r="AU290" s="71" t="s">
        <v>67</v>
      </c>
      <c r="AY290" s="64" t="s">
        <v>64</v>
      </c>
      <c r="BK290" s="72">
        <f>SUM(BK291:BK299)</f>
        <v>0</v>
      </c>
    </row>
    <row r="291" spans="2:65" s="9" customFormat="1" ht="24.2" customHeight="1" x14ac:dyDescent="0.2">
      <c r="B291" s="102"/>
      <c r="C291" s="62"/>
      <c r="D291" s="64" t="s">
        <v>60</v>
      </c>
      <c r="E291" s="73" t="s">
        <v>119</v>
      </c>
      <c r="F291" s="73" t="s">
        <v>120</v>
      </c>
      <c r="G291" s="62"/>
      <c r="H291" s="62"/>
      <c r="I291" s="66"/>
      <c r="J291" s="74">
        <f>BK290</f>
        <v>0</v>
      </c>
      <c r="K291" s="62"/>
      <c r="L291" s="63"/>
      <c r="M291" s="68"/>
      <c r="N291" s="62"/>
      <c r="P291" s="83">
        <f>O291*H292</f>
        <v>0</v>
      </c>
      <c r="Q291" s="83">
        <v>0</v>
      </c>
      <c r="R291" s="83">
        <f>Q291*H292</f>
        <v>0</v>
      </c>
      <c r="S291" s="83">
        <v>0</v>
      </c>
      <c r="T291" s="84">
        <f>S291*H292</f>
        <v>0</v>
      </c>
      <c r="AR291" s="85" t="s">
        <v>70</v>
      </c>
      <c r="AT291" s="85" t="s">
        <v>5</v>
      </c>
      <c r="AU291" s="85" t="s">
        <v>13</v>
      </c>
      <c r="AY291" s="2" t="s">
        <v>64</v>
      </c>
      <c r="BE291" s="86">
        <f>IF(N292="základní",J292,0)</f>
        <v>0</v>
      </c>
      <c r="BF291" s="86">
        <f>IF(N292="snížená",J292,0)</f>
        <v>0</v>
      </c>
      <c r="BG291" s="86">
        <f>IF(N292="zákl. přenesená",J292,0)</f>
        <v>0</v>
      </c>
      <c r="BH291" s="86">
        <f>IF(N292="sníž. přenesená",J292,0)</f>
        <v>0</v>
      </c>
      <c r="BI291" s="86">
        <f>IF(N292="nulová",J292,0)</f>
        <v>0</v>
      </c>
      <c r="BJ291" s="2" t="s">
        <v>67</v>
      </c>
      <c r="BK291" s="86">
        <f>ROUND(I292*H292,2)</f>
        <v>0</v>
      </c>
      <c r="BL291" s="2" t="s">
        <v>70</v>
      </c>
      <c r="BM291" s="85" t="s">
        <v>530</v>
      </c>
    </row>
    <row r="292" spans="2:65" s="104" customFormat="1" ht="24" x14ac:dyDescent="0.25">
      <c r="B292" s="105"/>
      <c r="C292" s="103" t="s">
        <v>527</v>
      </c>
      <c r="D292" s="75" t="s">
        <v>5</v>
      </c>
      <c r="E292" s="76" t="s">
        <v>528</v>
      </c>
      <c r="F292" s="77" t="s">
        <v>529</v>
      </c>
      <c r="G292" s="78" t="s">
        <v>7</v>
      </c>
      <c r="H292" s="87">
        <v>12.977</v>
      </c>
      <c r="I292" s="79"/>
      <c r="J292" s="80">
        <f>ROUND(I292*H292,2)</f>
        <v>0</v>
      </c>
      <c r="K292" s="127"/>
      <c r="L292" s="10"/>
      <c r="M292" s="128" t="s">
        <v>20</v>
      </c>
      <c r="N292" s="82" t="s">
        <v>35</v>
      </c>
      <c r="T292" s="108"/>
      <c r="AT292" s="106" t="s">
        <v>190</v>
      </c>
      <c r="AU292" s="106" t="s">
        <v>13</v>
      </c>
      <c r="AV292" s="104" t="s">
        <v>13</v>
      </c>
      <c r="AW292" s="104" t="s">
        <v>192</v>
      </c>
      <c r="AX292" s="104" t="s">
        <v>63</v>
      </c>
      <c r="AY292" s="106" t="s">
        <v>64</v>
      </c>
    </row>
    <row r="293" spans="2:65" s="9" customFormat="1" ht="24.2" customHeight="1" x14ac:dyDescent="0.25">
      <c r="B293" s="102"/>
      <c r="C293" s="104"/>
      <c r="D293" s="129" t="s">
        <v>190</v>
      </c>
      <c r="E293" s="106" t="s">
        <v>20</v>
      </c>
      <c r="F293" s="130" t="s">
        <v>531</v>
      </c>
      <c r="G293" s="104"/>
      <c r="H293" s="131">
        <v>12.977</v>
      </c>
      <c r="I293" s="107"/>
      <c r="J293" s="104"/>
      <c r="K293" s="104"/>
      <c r="L293" s="105"/>
      <c r="M293" s="132"/>
      <c r="N293" s="104"/>
      <c r="P293" s="83">
        <f>O293*H294</f>
        <v>0</v>
      </c>
      <c r="Q293" s="83">
        <v>0</v>
      </c>
      <c r="R293" s="83">
        <f>Q293*H294</f>
        <v>0</v>
      </c>
      <c r="S293" s="83">
        <v>0</v>
      </c>
      <c r="T293" s="84">
        <f>S293*H294</f>
        <v>0</v>
      </c>
      <c r="AR293" s="85" t="s">
        <v>70</v>
      </c>
      <c r="AT293" s="85" t="s">
        <v>5</v>
      </c>
      <c r="AU293" s="85" t="s">
        <v>13</v>
      </c>
      <c r="AY293" s="2" t="s">
        <v>64</v>
      </c>
      <c r="BE293" s="86">
        <f>IF(N294="základní",J294,0)</f>
        <v>0</v>
      </c>
      <c r="BF293" s="86">
        <f>IF(N294="snížená",J294,0)</f>
        <v>0</v>
      </c>
      <c r="BG293" s="86">
        <f>IF(N294="zákl. přenesená",J294,0)</f>
        <v>0</v>
      </c>
      <c r="BH293" s="86">
        <f>IF(N294="sníž. přenesená",J294,0)</f>
        <v>0</v>
      </c>
      <c r="BI293" s="86">
        <f>IF(N294="nulová",J294,0)</f>
        <v>0</v>
      </c>
      <c r="BJ293" s="2" t="s">
        <v>67</v>
      </c>
      <c r="BK293" s="86">
        <f>ROUND(I294*H294,2)</f>
        <v>0</v>
      </c>
      <c r="BL293" s="2" t="s">
        <v>70</v>
      </c>
      <c r="BM293" s="85" t="s">
        <v>535</v>
      </c>
    </row>
    <row r="294" spans="2:65" s="104" customFormat="1" ht="24" x14ac:dyDescent="0.25">
      <c r="B294" s="105"/>
      <c r="C294" s="103" t="s">
        <v>532</v>
      </c>
      <c r="D294" s="75" t="s">
        <v>5</v>
      </c>
      <c r="E294" s="76" t="s">
        <v>533</v>
      </c>
      <c r="F294" s="77" t="s">
        <v>534</v>
      </c>
      <c r="G294" s="78" t="s">
        <v>7</v>
      </c>
      <c r="H294" s="87">
        <v>12.977</v>
      </c>
      <c r="I294" s="79"/>
      <c r="J294" s="80">
        <f>ROUND(I294*H294,2)</f>
        <v>0</v>
      </c>
      <c r="K294" s="127"/>
      <c r="L294" s="10"/>
      <c r="M294" s="128" t="s">
        <v>20</v>
      </c>
      <c r="N294" s="82" t="s">
        <v>35</v>
      </c>
      <c r="T294" s="108"/>
      <c r="AT294" s="106" t="s">
        <v>190</v>
      </c>
      <c r="AU294" s="106" t="s">
        <v>13</v>
      </c>
      <c r="AV294" s="104" t="s">
        <v>13</v>
      </c>
      <c r="AW294" s="104" t="s">
        <v>192</v>
      </c>
      <c r="AX294" s="104" t="s">
        <v>63</v>
      </c>
      <c r="AY294" s="106" t="s">
        <v>64</v>
      </c>
    </row>
    <row r="295" spans="2:65" s="9" customFormat="1" ht="16.5" customHeight="1" x14ac:dyDescent="0.25">
      <c r="B295" s="102"/>
      <c r="C295" s="104"/>
      <c r="D295" s="129" t="s">
        <v>190</v>
      </c>
      <c r="E295" s="106" t="s">
        <v>20</v>
      </c>
      <c r="F295" s="130" t="s">
        <v>531</v>
      </c>
      <c r="G295" s="104"/>
      <c r="H295" s="131">
        <v>12.977</v>
      </c>
      <c r="I295" s="107"/>
      <c r="J295" s="104"/>
      <c r="K295" s="104"/>
      <c r="L295" s="105"/>
      <c r="M295" s="132"/>
      <c r="N295" s="104"/>
      <c r="P295" s="83">
        <f>O295*H296</f>
        <v>0</v>
      </c>
      <c r="Q295" s="83">
        <v>0</v>
      </c>
      <c r="R295" s="83">
        <f>Q295*H296</f>
        <v>0</v>
      </c>
      <c r="S295" s="83">
        <v>0</v>
      </c>
      <c r="T295" s="84">
        <f>S295*H296</f>
        <v>0</v>
      </c>
      <c r="AR295" s="85" t="s">
        <v>104</v>
      </c>
      <c r="AT295" s="85" t="s">
        <v>102</v>
      </c>
      <c r="AU295" s="85" t="s">
        <v>13</v>
      </c>
      <c r="AY295" s="2" t="s">
        <v>64</v>
      </c>
      <c r="BE295" s="86">
        <f>IF(N296="základní",J296,0)</f>
        <v>0</v>
      </c>
      <c r="BF295" s="86">
        <f>IF(N296="snížená",J296,0)</f>
        <v>0</v>
      </c>
      <c r="BG295" s="86">
        <f>IF(N296="zákl. přenesená",J296,0)</f>
        <v>0</v>
      </c>
      <c r="BH295" s="86">
        <f>IF(N296="sníž. přenesená",J296,0)</f>
        <v>0</v>
      </c>
      <c r="BI295" s="86">
        <f>IF(N296="nulová",J296,0)</f>
        <v>0</v>
      </c>
      <c r="BJ295" s="2" t="s">
        <v>67</v>
      </c>
      <c r="BK295" s="86">
        <f>ROUND(I296*H296,2)</f>
        <v>0</v>
      </c>
      <c r="BL295" s="2" t="s">
        <v>70</v>
      </c>
      <c r="BM295" s="85" t="s">
        <v>539</v>
      </c>
    </row>
    <row r="296" spans="2:65" s="104" customFormat="1" ht="12" x14ac:dyDescent="0.25">
      <c r="B296" s="105"/>
      <c r="C296" s="109" t="s">
        <v>536</v>
      </c>
      <c r="D296" s="93" t="s">
        <v>102</v>
      </c>
      <c r="E296" s="94" t="s">
        <v>537</v>
      </c>
      <c r="F296" s="95" t="s">
        <v>538</v>
      </c>
      <c r="G296" s="96" t="s">
        <v>7</v>
      </c>
      <c r="H296" s="97">
        <v>18</v>
      </c>
      <c r="I296" s="98"/>
      <c r="J296" s="99">
        <f>ROUND(I296*H296,2)</f>
        <v>0</v>
      </c>
      <c r="K296" s="133"/>
      <c r="L296" s="134"/>
      <c r="M296" s="135" t="s">
        <v>20</v>
      </c>
      <c r="N296" s="101" t="s">
        <v>35</v>
      </c>
      <c r="T296" s="108"/>
      <c r="AT296" s="106" t="s">
        <v>190</v>
      </c>
      <c r="AU296" s="106" t="s">
        <v>13</v>
      </c>
      <c r="AV296" s="104" t="s">
        <v>13</v>
      </c>
      <c r="AW296" s="104" t="s">
        <v>192</v>
      </c>
      <c r="AX296" s="104" t="s">
        <v>63</v>
      </c>
      <c r="AY296" s="106" t="s">
        <v>64</v>
      </c>
    </row>
    <row r="297" spans="2:65" s="9" customFormat="1" ht="16.5" customHeight="1" x14ac:dyDescent="0.25">
      <c r="B297" s="102"/>
      <c r="C297" s="104"/>
      <c r="D297" s="129" t="s">
        <v>190</v>
      </c>
      <c r="E297" s="106" t="s">
        <v>20</v>
      </c>
      <c r="F297" s="130" t="s">
        <v>284</v>
      </c>
      <c r="G297" s="104"/>
      <c r="H297" s="131">
        <v>18</v>
      </c>
      <c r="I297" s="107"/>
      <c r="J297" s="104"/>
      <c r="K297" s="104"/>
      <c r="L297" s="105"/>
      <c r="M297" s="132"/>
      <c r="N297" s="104"/>
      <c r="P297" s="83">
        <f>O297*H298</f>
        <v>0</v>
      </c>
      <c r="Q297" s="83">
        <v>0</v>
      </c>
      <c r="R297" s="83">
        <f>Q297*H298</f>
        <v>0</v>
      </c>
      <c r="S297" s="83">
        <v>0</v>
      </c>
      <c r="T297" s="84">
        <f>S297*H298</f>
        <v>0</v>
      </c>
      <c r="AR297" s="85" t="s">
        <v>104</v>
      </c>
      <c r="AT297" s="85" t="s">
        <v>102</v>
      </c>
      <c r="AU297" s="85" t="s">
        <v>13</v>
      </c>
      <c r="AY297" s="2" t="s">
        <v>64</v>
      </c>
      <c r="BE297" s="86">
        <f>IF(N298="základní",J298,0)</f>
        <v>0</v>
      </c>
      <c r="BF297" s="86">
        <f>IF(N298="snížená",J298,0)</f>
        <v>0</v>
      </c>
      <c r="BG297" s="86">
        <f>IF(N298="zákl. přenesená",J298,0)</f>
        <v>0</v>
      </c>
      <c r="BH297" s="86">
        <f>IF(N298="sníž. přenesená",J298,0)</f>
        <v>0</v>
      </c>
      <c r="BI297" s="86">
        <f>IF(N298="nulová",J298,0)</f>
        <v>0</v>
      </c>
      <c r="BJ297" s="2" t="s">
        <v>67</v>
      </c>
      <c r="BK297" s="86">
        <f>ROUND(I298*H298,2)</f>
        <v>0</v>
      </c>
      <c r="BL297" s="2" t="s">
        <v>70</v>
      </c>
      <c r="BM297" s="85" t="s">
        <v>543</v>
      </c>
    </row>
    <row r="298" spans="2:65" s="104" customFormat="1" ht="12" x14ac:dyDescent="0.25">
      <c r="B298" s="105"/>
      <c r="C298" s="109" t="s">
        <v>540</v>
      </c>
      <c r="D298" s="93" t="s">
        <v>102</v>
      </c>
      <c r="E298" s="94" t="s">
        <v>541</v>
      </c>
      <c r="F298" s="95" t="s">
        <v>542</v>
      </c>
      <c r="G298" s="96" t="s">
        <v>7</v>
      </c>
      <c r="H298" s="97">
        <v>18</v>
      </c>
      <c r="I298" s="98"/>
      <c r="J298" s="99">
        <f>ROUND(I298*H298,2)</f>
        <v>0</v>
      </c>
      <c r="K298" s="133"/>
      <c r="L298" s="134"/>
      <c r="M298" s="135" t="s">
        <v>20</v>
      </c>
      <c r="N298" s="101" t="s">
        <v>35</v>
      </c>
      <c r="T298" s="108"/>
      <c r="AT298" s="106" t="s">
        <v>190</v>
      </c>
      <c r="AU298" s="106" t="s">
        <v>13</v>
      </c>
      <c r="AV298" s="104" t="s">
        <v>13</v>
      </c>
      <c r="AW298" s="104" t="s">
        <v>192</v>
      </c>
      <c r="AX298" s="104" t="s">
        <v>63</v>
      </c>
      <c r="AY298" s="106" t="s">
        <v>64</v>
      </c>
    </row>
    <row r="299" spans="2:65" s="9" customFormat="1" ht="16.5" customHeight="1" x14ac:dyDescent="0.25">
      <c r="B299" s="102"/>
      <c r="C299" s="104"/>
      <c r="D299" s="129" t="s">
        <v>190</v>
      </c>
      <c r="E299" s="106" t="s">
        <v>20</v>
      </c>
      <c r="F299" s="130" t="s">
        <v>284</v>
      </c>
      <c r="G299" s="104"/>
      <c r="H299" s="131">
        <v>18</v>
      </c>
      <c r="I299" s="107"/>
      <c r="J299" s="104"/>
      <c r="K299" s="104"/>
      <c r="L299" s="105"/>
      <c r="M299" s="132"/>
      <c r="N299" s="104"/>
      <c r="P299" s="83">
        <f>O299*H300</f>
        <v>0</v>
      </c>
      <c r="Q299" s="83">
        <v>0</v>
      </c>
      <c r="R299" s="83">
        <f>Q299*H300</f>
        <v>0</v>
      </c>
      <c r="S299" s="83">
        <v>0</v>
      </c>
      <c r="T299" s="84">
        <f>S299*H300</f>
        <v>0</v>
      </c>
      <c r="AR299" s="85" t="s">
        <v>104</v>
      </c>
      <c r="AT299" s="85" t="s">
        <v>102</v>
      </c>
      <c r="AU299" s="85" t="s">
        <v>13</v>
      </c>
      <c r="AY299" s="2" t="s">
        <v>64</v>
      </c>
      <c r="BE299" s="86">
        <f>IF(N300="základní",J300,0)</f>
        <v>0</v>
      </c>
      <c r="BF299" s="86">
        <f>IF(N300="snížená",J300,0)</f>
        <v>0</v>
      </c>
      <c r="BG299" s="86">
        <f>IF(N300="zákl. přenesená",J300,0)</f>
        <v>0</v>
      </c>
      <c r="BH299" s="86">
        <f>IF(N300="sníž. přenesená",J300,0)</f>
        <v>0</v>
      </c>
      <c r="BI299" s="86">
        <f>IF(N300="nulová",J300,0)</f>
        <v>0</v>
      </c>
      <c r="BJ299" s="2" t="s">
        <v>67</v>
      </c>
      <c r="BK299" s="86">
        <f>ROUND(I300*H300,2)</f>
        <v>0</v>
      </c>
      <c r="BL299" s="2" t="s">
        <v>70</v>
      </c>
      <c r="BM299" s="85" t="s">
        <v>547</v>
      </c>
    </row>
    <row r="300" spans="2:65" s="62" customFormat="1" ht="22.9" customHeight="1" x14ac:dyDescent="0.2">
      <c r="B300" s="63"/>
      <c r="C300" s="109" t="s">
        <v>544</v>
      </c>
      <c r="D300" s="93" t="s">
        <v>102</v>
      </c>
      <c r="E300" s="94" t="s">
        <v>545</v>
      </c>
      <c r="F300" s="95" t="s">
        <v>546</v>
      </c>
      <c r="G300" s="96" t="s">
        <v>265</v>
      </c>
      <c r="H300" s="97">
        <v>1</v>
      </c>
      <c r="I300" s="98"/>
      <c r="J300" s="99">
        <f>ROUND(I300*H300,2)</f>
        <v>0</v>
      </c>
      <c r="K300" s="133"/>
      <c r="L300" s="134"/>
      <c r="M300" s="135" t="s">
        <v>20</v>
      </c>
      <c r="N300" s="101" t="s">
        <v>35</v>
      </c>
      <c r="P300" s="69">
        <f>SUM(P301:P314)</f>
        <v>0</v>
      </c>
      <c r="R300" s="69">
        <f>SUM(R301:R314)</f>
        <v>3.0645499999999999E-2</v>
      </c>
      <c r="T300" s="70">
        <f>SUM(T301:T314)</f>
        <v>0</v>
      </c>
      <c r="AR300" s="64" t="s">
        <v>13</v>
      </c>
      <c r="AT300" s="71" t="s">
        <v>60</v>
      </c>
      <c r="AU300" s="71" t="s">
        <v>67</v>
      </c>
      <c r="AY300" s="64" t="s">
        <v>64</v>
      </c>
      <c r="BK300" s="72">
        <f>SUM(BK301:BK314)</f>
        <v>0</v>
      </c>
    </row>
    <row r="301" spans="2:65" s="9" customFormat="1" ht="24.2" customHeight="1" x14ac:dyDescent="0.2">
      <c r="B301" s="102"/>
      <c r="C301" s="62"/>
      <c r="D301" s="64" t="s">
        <v>60</v>
      </c>
      <c r="E301" s="73" t="s">
        <v>129</v>
      </c>
      <c r="F301" s="73" t="s">
        <v>130</v>
      </c>
      <c r="G301" s="62"/>
      <c r="H301" s="62"/>
      <c r="I301" s="66"/>
      <c r="J301" s="74">
        <f>BK300</f>
        <v>0</v>
      </c>
      <c r="K301" s="62"/>
      <c r="L301" s="63"/>
      <c r="M301" s="68"/>
      <c r="N301" s="62"/>
      <c r="P301" s="83">
        <f>O301*H302</f>
        <v>0</v>
      </c>
      <c r="Q301" s="83">
        <v>2.1000000000000001E-4</v>
      </c>
      <c r="R301" s="83">
        <f>Q301*H302</f>
        <v>1.287111E-2</v>
      </c>
      <c r="S301" s="83">
        <v>0</v>
      </c>
      <c r="T301" s="84">
        <f>S301*H302</f>
        <v>0</v>
      </c>
      <c r="AR301" s="85" t="s">
        <v>70</v>
      </c>
      <c r="AT301" s="85" t="s">
        <v>5</v>
      </c>
      <c r="AU301" s="85" t="s">
        <v>13</v>
      </c>
      <c r="AY301" s="2" t="s">
        <v>64</v>
      </c>
      <c r="BE301" s="86">
        <f>IF(N302="základní",J302,0)</f>
        <v>0</v>
      </c>
      <c r="BF301" s="86">
        <f>IF(N302="snížená",J302,0)</f>
        <v>0</v>
      </c>
      <c r="BG301" s="86">
        <f>IF(N302="zákl. přenesená",J302,0)</f>
        <v>0</v>
      </c>
      <c r="BH301" s="86">
        <f>IF(N302="sníž. přenesená",J302,0)</f>
        <v>0</v>
      </c>
      <c r="BI301" s="86">
        <f>IF(N302="nulová",J302,0)</f>
        <v>0</v>
      </c>
      <c r="BJ301" s="2" t="s">
        <v>67</v>
      </c>
      <c r="BK301" s="86">
        <f>ROUND(I302*H302,2)</f>
        <v>0</v>
      </c>
      <c r="BL301" s="2" t="s">
        <v>70</v>
      </c>
      <c r="BM301" s="85" t="s">
        <v>551</v>
      </c>
    </row>
    <row r="302" spans="2:65" s="104" customFormat="1" ht="24" x14ac:dyDescent="0.25">
      <c r="B302" s="105"/>
      <c r="C302" s="103" t="s">
        <v>548</v>
      </c>
      <c r="D302" s="75" t="s">
        <v>5</v>
      </c>
      <c r="E302" s="76" t="s">
        <v>549</v>
      </c>
      <c r="F302" s="77" t="s">
        <v>550</v>
      </c>
      <c r="G302" s="78" t="s">
        <v>7</v>
      </c>
      <c r="H302" s="87">
        <v>61.290999999999997</v>
      </c>
      <c r="I302" s="79"/>
      <c r="J302" s="80">
        <f>ROUND(I302*H302,2)</f>
        <v>0</v>
      </c>
      <c r="K302" s="127"/>
      <c r="L302" s="10"/>
      <c r="M302" s="128" t="s">
        <v>20</v>
      </c>
      <c r="N302" s="82" t="s">
        <v>35</v>
      </c>
      <c r="T302" s="108"/>
      <c r="AT302" s="106" t="s">
        <v>190</v>
      </c>
      <c r="AU302" s="106" t="s">
        <v>13</v>
      </c>
      <c r="AV302" s="104" t="s">
        <v>13</v>
      </c>
      <c r="AW302" s="104" t="s">
        <v>192</v>
      </c>
      <c r="AX302" s="104" t="s">
        <v>63</v>
      </c>
      <c r="AY302" s="106" t="s">
        <v>64</v>
      </c>
    </row>
    <row r="303" spans="2:65" s="104" customFormat="1" x14ac:dyDescent="0.25">
      <c r="B303" s="105"/>
      <c r="D303" s="129" t="s">
        <v>190</v>
      </c>
      <c r="E303" s="106" t="s">
        <v>20</v>
      </c>
      <c r="F303" s="130" t="s">
        <v>218</v>
      </c>
      <c r="H303" s="131">
        <v>101.06</v>
      </c>
      <c r="I303" s="107"/>
      <c r="L303" s="105"/>
      <c r="M303" s="132"/>
      <c r="T303" s="108"/>
      <c r="AT303" s="106" t="s">
        <v>190</v>
      </c>
      <c r="AU303" s="106" t="s">
        <v>13</v>
      </c>
      <c r="AV303" s="104" t="s">
        <v>13</v>
      </c>
      <c r="AW303" s="104" t="s">
        <v>192</v>
      </c>
      <c r="AX303" s="104" t="s">
        <v>63</v>
      </c>
      <c r="AY303" s="106" t="s">
        <v>64</v>
      </c>
    </row>
    <row r="304" spans="2:65" s="104" customFormat="1" x14ac:dyDescent="0.25">
      <c r="B304" s="105"/>
      <c r="D304" s="129" t="s">
        <v>190</v>
      </c>
      <c r="E304" s="106" t="s">
        <v>20</v>
      </c>
      <c r="F304" s="130" t="s">
        <v>219</v>
      </c>
      <c r="H304" s="131">
        <v>-10.26</v>
      </c>
      <c r="I304" s="107"/>
      <c r="L304" s="105"/>
      <c r="M304" s="132"/>
      <c r="T304" s="108"/>
      <c r="AT304" s="106" t="s">
        <v>190</v>
      </c>
      <c r="AU304" s="106" t="s">
        <v>13</v>
      </c>
      <c r="AV304" s="104" t="s">
        <v>13</v>
      </c>
      <c r="AW304" s="104" t="s">
        <v>192</v>
      </c>
      <c r="AX304" s="104" t="s">
        <v>63</v>
      </c>
      <c r="AY304" s="106" t="s">
        <v>64</v>
      </c>
    </row>
    <row r="305" spans="2:65" s="104" customFormat="1" x14ac:dyDescent="0.25">
      <c r="B305" s="105"/>
      <c r="D305" s="129" t="s">
        <v>190</v>
      </c>
      <c r="E305" s="106" t="s">
        <v>20</v>
      </c>
      <c r="F305" s="130" t="s">
        <v>220</v>
      </c>
      <c r="H305" s="131">
        <v>7.7380000000000004</v>
      </c>
      <c r="I305" s="107"/>
      <c r="L305" s="105"/>
      <c r="M305" s="132"/>
      <c r="T305" s="108"/>
      <c r="AT305" s="106" t="s">
        <v>190</v>
      </c>
      <c r="AU305" s="106" t="s">
        <v>13</v>
      </c>
      <c r="AV305" s="104" t="s">
        <v>13</v>
      </c>
      <c r="AW305" s="104" t="s">
        <v>192</v>
      </c>
      <c r="AX305" s="104" t="s">
        <v>63</v>
      </c>
      <c r="AY305" s="106" t="s">
        <v>64</v>
      </c>
    </row>
    <row r="306" spans="2:65" s="104" customFormat="1" x14ac:dyDescent="0.25">
      <c r="B306" s="105"/>
      <c r="D306" s="129" t="s">
        <v>190</v>
      </c>
      <c r="E306" s="106" t="s">
        <v>20</v>
      </c>
      <c r="F306" s="130" t="s">
        <v>221</v>
      </c>
      <c r="H306" s="131">
        <v>1.08</v>
      </c>
      <c r="I306" s="107"/>
      <c r="L306" s="105"/>
      <c r="M306" s="132"/>
      <c r="T306" s="108"/>
      <c r="AT306" s="106" t="s">
        <v>190</v>
      </c>
      <c r="AU306" s="106" t="s">
        <v>13</v>
      </c>
      <c r="AV306" s="104" t="s">
        <v>13</v>
      </c>
      <c r="AW306" s="104" t="s">
        <v>192</v>
      </c>
      <c r="AX306" s="104" t="s">
        <v>63</v>
      </c>
      <c r="AY306" s="106" t="s">
        <v>64</v>
      </c>
    </row>
    <row r="307" spans="2:65" s="104" customFormat="1" x14ac:dyDescent="0.25">
      <c r="B307" s="105"/>
      <c r="D307" s="129" t="s">
        <v>190</v>
      </c>
      <c r="E307" s="106" t="s">
        <v>20</v>
      </c>
      <c r="F307" s="130" t="s">
        <v>226</v>
      </c>
      <c r="H307" s="131">
        <v>-18</v>
      </c>
      <c r="I307" s="107"/>
      <c r="L307" s="105"/>
      <c r="M307" s="132"/>
      <c r="T307" s="108"/>
      <c r="AT307" s="106" t="s">
        <v>190</v>
      </c>
      <c r="AU307" s="106" t="s">
        <v>13</v>
      </c>
      <c r="AV307" s="104" t="s">
        <v>13</v>
      </c>
      <c r="AW307" s="104" t="s">
        <v>192</v>
      </c>
      <c r="AX307" s="104" t="s">
        <v>63</v>
      </c>
      <c r="AY307" s="106" t="s">
        <v>64</v>
      </c>
    </row>
    <row r="308" spans="2:65" s="9" customFormat="1" ht="24.2" customHeight="1" x14ac:dyDescent="0.25">
      <c r="B308" s="102"/>
      <c r="C308" s="104"/>
      <c r="D308" s="129" t="s">
        <v>190</v>
      </c>
      <c r="E308" s="106" t="s">
        <v>20</v>
      </c>
      <c r="F308" s="130" t="s">
        <v>227</v>
      </c>
      <c r="G308" s="104"/>
      <c r="H308" s="131">
        <v>-20.327000000000002</v>
      </c>
      <c r="I308" s="107"/>
      <c r="J308" s="104"/>
      <c r="K308" s="104"/>
      <c r="L308" s="105"/>
      <c r="M308" s="132"/>
      <c r="N308" s="104"/>
      <c r="P308" s="83">
        <f>O308*H309</f>
        <v>0</v>
      </c>
      <c r="Q308" s="83">
        <v>2.9E-4</v>
      </c>
      <c r="R308" s="83">
        <f>Q308*H309</f>
        <v>1.7774389999999998E-2</v>
      </c>
      <c r="S308" s="83">
        <v>0</v>
      </c>
      <c r="T308" s="84">
        <f>S308*H309</f>
        <v>0</v>
      </c>
      <c r="AR308" s="85" t="s">
        <v>70</v>
      </c>
      <c r="AT308" s="85" t="s">
        <v>5</v>
      </c>
      <c r="AU308" s="85" t="s">
        <v>13</v>
      </c>
      <c r="AY308" s="2" t="s">
        <v>64</v>
      </c>
      <c r="BE308" s="86">
        <f>IF(N309="základní",J309,0)</f>
        <v>0</v>
      </c>
      <c r="BF308" s="86">
        <f>IF(N309="snížená",J309,0)</f>
        <v>0</v>
      </c>
      <c r="BG308" s="86">
        <f>IF(N309="zákl. přenesená",J309,0)</f>
        <v>0</v>
      </c>
      <c r="BH308" s="86">
        <f>IF(N309="sníž. přenesená",J309,0)</f>
        <v>0</v>
      </c>
      <c r="BI308" s="86">
        <f>IF(N309="nulová",J309,0)</f>
        <v>0</v>
      </c>
      <c r="BJ308" s="2" t="s">
        <v>67</v>
      </c>
      <c r="BK308" s="86">
        <f>ROUND(I309*H309,2)</f>
        <v>0</v>
      </c>
      <c r="BL308" s="2" t="s">
        <v>70</v>
      </c>
      <c r="BM308" s="85" t="s">
        <v>555</v>
      </c>
    </row>
    <row r="309" spans="2:65" s="104" customFormat="1" ht="24" x14ac:dyDescent="0.25">
      <c r="B309" s="105"/>
      <c r="C309" s="103" t="s">
        <v>552</v>
      </c>
      <c r="D309" s="75" t="s">
        <v>5</v>
      </c>
      <c r="E309" s="76" t="s">
        <v>553</v>
      </c>
      <c r="F309" s="77" t="s">
        <v>554</v>
      </c>
      <c r="G309" s="78" t="s">
        <v>7</v>
      </c>
      <c r="H309" s="87">
        <v>61.290999999999997</v>
      </c>
      <c r="I309" s="79"/>
      <c r="J309" s="80">
        <f>ROUND(I309*H309,2)</f>
        <v>0</v>
      </c>
      <c r="K309" s="127"/>
      <c r="L309" s="10"/>
      <c r="M309" s="128" t="s">
        <v>20</v>
      </c>
      <c r="N309" s="82" t="s">
        <v>35</v>
      </c>
      <c r="T309" s="108"/>
      <c r="AT309" s="106" t="s">
        <v>190</v>
      </c>
      <c r="AU309" s="106" t="s">
        <v>13</v>
      </c>
      <c r="AV309" s="104" t="s">
        <v>13</v>
      </c>
      <c r="AW309" s="104" t="s">
        <v>192</v>
      </c>
      <c r="AX309" s="104" t="s">
        <v>63</v>
      </c>
      <c r="AY309" s="106" t="s">
        <v>64</v>
      </c>
    </row>
    <row r="310" spans="2:65" s="104" customFormat="1" x14ac:dyDescent="0.25">
      <c r="B310" s="105"/>
      <c r="D310" s="129" t="s">
        <v>190</v>
      </c>
      <c r="E310" s="106" t="s">
        <v>20</v>
      </c>
      <c r="F310" s="130" t="s">
        <v>218</v>
      </c>
      <c r="H310" s="131">
        <v>101.06</v>
      </c>
      <c r="I310" s="107"/>
      <c r="L310" s="105"/>
      <c r="M310" s="132"/>
      <c r="T310" s="108"/>
      <c r="AT310" s="106" t="s">
        <v>190</v>
      </c>
      <c r="AU310" s="106" t="s">
        <v>13</v>
      </c>
      <c r="AV310" s="104" t="s">
        <v>13</v>
      </c>
      <c r="AW310" s="104" t="s">
        <v>192</v>
      </c>
      <c r="AX310" s="104" t="s">
        <v>63</v>
      </c>
      <c r="AY310" s="106" t="s">
        <v>64</v>
      </c>
    </row>
    <row r="311" spans="2:65" s="104" customFormat="1" x14ac:dyDescent="0.25">
      <c r="B311" s="105"/>
      <c r="D311" s="129" t="s">
        <v>190</v>
      </c>
      <c r="E311" s="106" t="s">
        <v>20</v>
      </c>
      <c r="F311" s="130" t="s">
        <v>219</v>
      </c>
      <c r="H311" s="131">
        <v>-10.26</v>
      </c>
      <c r="I311" s="107"/>
      <c r="L311" s="105"/>
      <c r="M311" s="132"/>
      <c r="T311" s="108"/>
      <c r="AT311" s="106" t="s">
        <v>190</v>
      </c>
      <c r="AU311" s="106" t="s">
        <v>13</v>
      </c>
      <c r="AV311" s="104" t="s">
        <v>13</v>
      </c>
      <c r="AW311" s="104" t="s">
        <v>192</v>
      </c>
      <c r="AX311" s="104" t="s">
        <v>63</v>
      </c>
      <c r="AY311" s="106" t="s">
        <v>64</v>
      </c>
    </row>
    <row r="312" spans="2:65" s="104" customFormat="1" x14ac:dyDescent="0.25">
      <c r="B312" s="105"/>
      <c r="D312" s="129" t="s">
        <v>190</v>
      </c>
      <c r="E312" s="106" t="s">
        <v>20</v>
      </c>
      <c r="F312" s="130" t="s">
        <v>220</v>
      </c>
      <c r="H312" s="131">
        <v>7.7380000000000004</v>
      </c>
      <c r="I312" s="107"/>
      <c r="L312" s="105"/>
      <c r="M312" s="132"/>
      <c r="T312" s="108"/>
      <c r="AT312" s="106" t="s">
        <v>190</v>
      </c>
      <c r="AU312" s="106" t="s">
        <v>13</v>
      </c>
      <c r="AV312" s="104" t="s">
        <v>13</v>
      </c>
      <c r="AW312" s="104" t="s">
        <v>192</v>
      </c>
      <c r="AX312" s="104" t="s">
        <v>63</v>
      </c>
      <c r="AY312" s="106" t="s">
        <v>64</v>
      </c>
    </row>
    <row r="313" spans="2:65" s="104" customFormat="1" x14ac:dyDescent="0.25">
      <c r="B313" s="105"/>
      <c r="D313" s="129" t="s">
        <v>190</v>
      </c>
      <c r="E313" s="106" t="s">
        <v>20</v>
      </c>
      <c r="F313" s="130" t="s">
        <v>221</v>
      </c>
      <c r="H313" s="131">
        <v>1.08</v>
      </c>
      <c r="I313" s="107"/>
      <c r="L313" s="105"/>
      <c r="M313" s="132"/>
      <c r="T313" s="108"/>
      <c r="AT313" s="106" t="s">
        <v>190</v>
      </c>
      <c r="AU313" s="106" t="s">
        <v>13</v>
      </c>
      <c r="AV313" s="104" t="s">
        <v>13</v>
      </c>
      <c r="AW313" s="104" t="s">
        <v>192</v>
      </c>
      <c r="AX313" s="104" t="s">
        <v>63</v>
      </c>
      <c r="AY313" s="106" t="s">
        <v>64</v>
      </c>
    </row>
    <row r="314" spans="2:65" s="104" customFormat="1" x14ac:dyDescent="0.25">
      <c r="B314" s="105"/>
      <c r="D314" s="129" t="s">
        <v>190</v>
      </c>
      <c r="E314" s="106" t="s">
        <v>20</v>
      </c>
      <c r="F314" s="130" t="s">
        <v>226</v>
      </c>
      <c r="H314" s="131">
        <v>-18</v>
      </c>
      <c r="I314" s="107"/>
      <c r="L314" s="105"/>
      <c r="M314" s="132"/>
      <c r="O314" s="110"/>
      <c r="P314" s="110"/>
      <c r="Q314" s="110"/>
      <c r="R314" s="110"/>
      <c r="S314" s="110"/>
      <c r="T314" s="111"/>
      <c r="AT314" s="106" t="s">
        <v>190</v>
      </c>
      <c r="AU314" s="106" t="s">
        <v>13</v>
      </c>
      <c r="AV314" s="104" t="s">
        <v>13</v>
      </c>
      <c r="AW314" s="104" t="s">
        <v>192</v>
      </c>
      <c r="AX314" s="104" t="s">
        <v>63</v>
      </c>
      <c r="AY314" s="106" t="s">
        <v>64</v>
      </c>
    </row>
    <row r="315" spans="2:65" s="104" customFormat="1" x14ac:dyDescent="0.25">
      <c r="B315" s="105"/>
      <c r="D315" s="129" t="s">
        <v>190</v>
      </c>
      <c r="E315" s="106" t="s">
        <v>20</v>
      </c>
      <c r="F315" s="130" t="s">
        <v>227</v>
      </c>
      <c r="H315" s="131">
        <v>-20.327000000000002</v>
      </c>
      <c r="I315" s="107"/>
      <c r="L315" s="105"/>
      <c r="M315" s="136"/>
      <c r="N315" s="110"/>
      <c r="AT315" s="106"/>
      <c r="AU315" s="106"/>
      <c r="AY315" s="106"/>
    </row>
    <row r="316" spans="2:65" s="9" customFormat="1" ht="6.95" customHeight="1" x14ac:dyDescent="0.25">
      <c r="B316" s="30"/>
      <c r="C316" s="31"/>
      <c r="D316" s="31"/>
      <c r="E316" s="31"/>
      <c r="F316" s="31"/>
      <c r="G316" s="31"/>
      <c r="H316" s="31"/>
      <c r="I316" s="31"/>
      <c r="J316" s="31"/>
      <c r="K316" s="31"/>
      <c r="L316" s="10"/>
    </row>
  </sheetData>
  <sheetProtection algorithmName="SHA-512" hashValue="IKlKoCyYFoKO6TjJx2snuPpW0z3bYby0iVqGw+Mwqu7lQ6cH/GaBJbA7AhNaOp7KlfZd3yXCClJB1SAL5NUEHQ==" saltValue="E9d0vxepE90ERKSoD8R7nw==" spinCount="100000" sheet="1" objects="1" scenarios="1"/>
  <autoFilter ref="C136:K315" xr:uid="{00000000-0009-0000-0000-000001000000}"/>
  <mergeCells count="9">
    <mergeCell ref="E127:H127"/>
    <mergeCell ref="E129:H129"/>
    <mergeCell ref="E86:H86"/>
    <mergeCell ref="E84:H84"/>
    <mergeCell ref="L2:V2"/>
    <mergeCell ref="E7:H7"/>
    <mergeCell ref="E9:H9"/>
    <mergeCell ref="E18:H18"/>
    <mergeCell ref="E27:H27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FF9F9-2CDA-4A92-B578-029B8D2ACA8F}">
  <sheetPr>
    <tabColor theme="1" tint="4.9989318521683403E-2"/>
  </sheetPr>
  <dimension ref="A1:F19"/>
  <sheetViews>
    <sheetView workbookViewId="0">
      <selection activeCell="D29" sqref="D29"/>
    </sheetView>
  </sheetViews>
  <sheetFormatPr defaultRowHeight="15" x14ac:dyDescent="0.25"/>
  <cols>
    <col min="1" max="1" width="12.140625" bestFit="1" customWidth="1"/>
    <col min="2" max="2" width="59.42578125" customWidth="1"/>
    <col min="5" max="5" width="26" customWidth="1"/>
    <col min="6" max="6" width="23.140625" customWidth="1"/>
  </cols>
  <sheetData>
    <row r="1" spans="1:6" x14ac:dyDescent="0.25">
      <c r="B1" t="s">
        <v>601</v>
      </c>
    </row>
    <row r="3" spans="1:6" x14ac:dyDescent="0.25">
      <c r="A3" s="141" t="s">
        <v>566</v>
      </c>
      <c r="B3" s="142" t="s">
        <v>565</v>
      </c>
      <c r="C3" s="142" t="s">
        <v>578</v>
      </c>
      <c r="D3" s="142" t="s">
        <v>51</v>
      </c>
      <c r="E3" s="141" t="s">
        <v>581</v>
      </c>
      <c r="F3" s="141" t="s">
        <v>582</v>
      </c>
    </row>
    <row r="4" spans="1:6" x14ac:dyDescent="0.25">
      <c r="A4" s="140">
        <v>1</v>
      </c>
      <c r="B4" s="138" t="s">
        <v>567</v>
      </c>
      <c r="C4" s="140">
        <v>1</v>
      </c>
      <c r="D4" s="140" t="s">
        <v>579</v>
      </c>
      <c r="E4" s="143"/>
      <c r="F4" s="139">
        <f>E4*C4</f>
        <v>0</v>
      </c>
    </row>
    <row r="5" spans="1:6" x14ac:dyDescent="0.25">
      <c r="A5" s="140">
        <v>2</v>
      </c>
      <c r="B5" s="138" t="s">
        <v>568</v>
      </c>
      <c r="C5" s="140">
        <v>1</v>
      </c>
      <c r="D5" s="140" t="s">
        <v>579</v>
      </c>
      <c r="E5" s="143"/>
      <c r="F5" s="139">
        <f t="shared" ref="F5:F16" si="0">E5*C5</f>
        <v>0</v>
      </c>
    </row>
    <row r="6" spans="1:6" x14ac:dyDescent="0.25">
      <c r="A6" s="140">
        <v>3</v>
      </c>
      <c r="B6" s="138" t="s">
        <v>569</v>
      </c>
      <c r="C6" s="140">
        <v>1</v>
      </c>
      <c r="D6" s="140" t="s">
        <v>579</v>
      </c>
      <c r="E6" s="143"/>
      <c r="F6" s="139">
        <f t="shared" si="0"/>
        <v>0</v>
      </c>
    </row>
    <row r="7" spans="1:6" x14ac:dyDescent="0.25">
      <c r="A7" s="140">
        <v>4</v>
      </c>
      <c r="B7" s="138" t="s">
        <v>570</v>
      </c>
      <c r="C7" s="140">
        <v>2</v>
      </c>
      <c r="D7" s="140" t="s">
        <v>579</v>
      </c>
      <c r="E7" s="143"/>
      <c r="F7" s="139">
        <f t="shared" si="0"/>
        <v>0</v>
      </c>
    </row>
    <row r="8" spans="1:6" x14ac:dyDescent="0.25">
      <c r="A8" s="140">
        <v>5</v>
      </c>
      <c r="B8" s="138" t="s">
        <v>571</v>
      </c>
      <c r="C8" s="140">
        <v>4</v>
      </c>
      <c r="D8" s="140" t="s">
        <v>579</v>
      </c>
      <c r="E8" s="143"/>
      <c r="F8" s="139">
        <f t="shared" si="0"/>
        <v>0</v>
      </c>
    </row>
    <row r="9" spans="1:6" x14ac:dyDescent="0.25">
      <c r="A9" s="140">
        <v>6</v>
      </c>
      <c r="B9" s="138" t="s">
        <v>572</v>
      </c>
      <c r="C9" s="140">
        <v>4</v>
      </c>
      <c r="D9" s="140" t="s">
        <v>579</v>
      </c>
      <c r="E9" s="143"/>
      <c r="F9" s="139">
        <f t="shared" si="0"/>
        <v>0</v>
      </c>
    </row>
    <row r="10" spans="1:6" x14ac:dyDescent="0.25">
      <c r="A10" s="140">
        <v>7</v>
      </c>
      <c r="B10" s="138" t="s">
        <v>573</v>
      </c>
      <c r="C10" s="140">
        <v>1</v>
      </c>
      <c r="D10" s="140" t="s">
        <v>580</v>
      </c>
      <c r="E10" s="143"/>
      <c r="F10" s="139">
        <f t="shared" si="0"/>
        <v>0</v>
      </c>
    </row>
    <row r="11" spans="1:6" x14ac:dyDescent="0.25">
      <c r="A11" s="140">
        <v>8</v>
      </c>
      <c r="B11" s="138" t="s">
        <v>574</v>
      </c>
      <c r="C11" s="140">
        <v>1</v>
      </c>
      <c r="D11" s="140" t="s">
        <v>580</v>
      </c>
      <c r="E11" s="143"/>
      <c r="F11" s="139">
        <f t="shared" si="0"/>
        <v>0</v>
      </c>
    </row>
    <row r="12" spans="1:6" x14ac:dyDescent="0.25">
      <c r="A12" s="140">
        <v>9</v>
      </c>
      <c r="B12" s="138" t="s">
        <v>576</v>
      </c>
      <c r="C12" s="140">
        <v>1</v>
      </c>
      <c r="D12" s="140" t="s">
        <v>580</v>
      </c>
      <c r="E12" s="143"/>
      <c r="F12" s="139">
        <f t="shared" si="0"/>
        <v>0</v>
      </c>
    </row>
    <row r="13" spans="1:6" x14ac:dyDescent="0.25">
      <c r="A13" s="140">
        <v>10</v>
      </c>
      <c r="B13" s="138" t="s">
        <v>577</v>
      </c>
      <c r="C13" s="140">
        <v>1</v>
      </c>
      <c r="D13" s="140" t="s">
        <v>580</v>
      </c>
      <c r="E13" s="143"/>
      <c r="F13" s="139">
        <f t="shared" si="0"/>
        <v>0</v>
      </c>
    </row>
    <row r="14" spans="1:6" x14ac:dyDescent="0.25">
      <c r="A14" s="140">
        <v>11</v>
      </c>
      <c r="B14" s="138" t="s">
        <v>587</v>
      </c>
      <c r="C14" s="140">
        <v>1</v>
      </c>
      <c r="D14" s="140" t="s">
        <v>580</v>
      </c>
      <c r="E14" s="143"/>
      <c r="F14" s="139">
        <f t="shared" si="0"/>
        <v>0</v>
      </c>
    </row>
    <row r="15" spans="1:6" x14ac:dyDescent="0.25">
      <c r="A15" s="140">
        <v>12</v>
      </c>
      <c r="B15" s="138" t="s">
        <v>588</v>
      </c>
      <c r="C15" s="140">
        <v>1</v>
      </c>
      <c r="D15" s="140" t="s">
        <v>580</v>
      </c>
      <c r="E15" s="143"/>
      <c r="F15" s="139">
        <f t="shared" si="0"/>
        <v>0</v>
      </c>
    </row>
    <row r="16" spans="1:6" x14ac:dyDescent="0.25">
      <c r="A16" s="140">
        <v>13</v>
      </c>
      <c r="B16" s="138" t="s">
        <v>575</v>
      </c>
      <c r="C16" s="140">
        <v>1</v>
      </c>
      <c r="D16" s="140" t="s">
        <v>580</v>
      </c>
      <c r="E16" s="143"/>
      <c r="F16" s="139">
        <f t="shared" si="0"/>
        <v>0</v>
      </c>
    </row>
    <row r="18" spans="5:6" x14ac:dyDescent="0.25">
      <c r="E18" t="s">
        <v>583</v>
      </c>
      <c r="F18" s="137">
        <f>SUM(F4:F16)</f>
        <v>0</v>
      </c>
    </row>
    <row r="19" spans="5:6" x14ac:dyDescent="0.25">
      <c r="E19" t="s">
        <v>584</v>
      </c>
      <c r="F19" s="137">
        <f>F18*1.21</f>
        <v>0</v>
      </c>
    </row>
  </sheetData>
  <sheetProtection algorithmName="SHA-512" hashValue="S/KEfz5dBIkRQg8KH81+w5VF6TQXS8NRQd1V7AaH/gZCjHpzf5UyeULI83iIpZxqaUMZJtEZy98u+y8IKimTpA==" saltValue="UozyfIwwcfrFJczmD2JfvQ==" spinCount="100000" sheet="1" objects="1" scenarios="1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B4F4-F4B6-4F75-A021-DBFDCCB04DA9}">
  <sheetPr>
    <tabColor theme="4" tint="0.39997558519241921"/>
    <pageSetUpPr fitToPage="1"/>
  </sheetPr>
  <dimension ref="B2:BK99"/>
  <sheetViews>
    <sheetView showGridLines="0" workbookViewId="0">
      <selection activeCell="F12" sqref="F12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0" width="17.28515625" style="1" customWidth="1"/>
    <col min="11" max="11" width="8.7109375" style="1" hidden="1" customWidth="1"/>
    <col min="12" max="12" width="8.85546875" style="1"/>
    <col min="13" max="18" width="11" style="1" hidden="1" customWidth="1"/>
    <col min="19" max="19" width="12.7109375" style="1" hidden="1" customWidth="1"/>
    <col min="20" max="20" width="9.5703125" style="1" hidden="1" customWidth="1"/>
    <col min="21" max="21" width="12.7109375" style="1" hidden="1" customWidth="1"/>
    <col min="22" max="22" width="9.5703125" style="1" hidden="1" customWidth="1"/>
    <col min="23" max="23" width="11.7109375" style="1" hidden="1" customWidth="1"/>
    <col min="24" max="24" width="8.5703125" style="1" hidden="1" customWidth="1"/>
    <col min="25" max="25" width="11.7109375" style="1" hidden="1" customWidth="1"/>
    <col min="26" max="26" width="12.7109375" style="1" hidden="1" customWidth="1"/>
    <col min="27" max="27" width="8.5703125" style="1" hidden="1" customWidth="1"/>
    <col min="28" max="28" width="11.7109375" style="1" hidden="1" customWidth="1"/>
    <col min="29" max="29" width="12.7109375" style="1" hidden="1" customWidth="1"/>
    <col min="30" max="68" width="0" style="1" hidden="1" customWidth="1"/>
    <col min="69" max="16384" width="8.85546875" style="1"/>
  </cols>
  <sheetData>
    <row r="2" spans="2:44" ht="36.950000000000003" customHeight="1" x14ac:dyDescent="0.2">
      <c r="D2" s="180" t="s">
        <v>602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AR2" s="2" t="s">
        <v>12</v>
      </c>
    </row>
    <row r="3" spans="2:44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AR3" s="2" t="s">
        <v>13</v>
      </c>
    </row>
    <row r="4" spans="2:44" ht="24.95" customHeight="1" x14ac:dyDescent="0.2">
      <c r="B4" s="5"/>
      <c r="D4" s="6" t="s">
        <v>14</v>
      </c>
      <c r="K4" s="7" t="s">
        <v>15</v>
      </c>
      <c r="AR4" s="2" t="s">
        <v>16</v>
      </c>
    </row>
    <row r="5" spans="2:44" ht="6.95" customHeight="1" x14ac:dyDescent="0.2">
      <c r="B5" s="5"/>
    </row>
    <row r="6" spans="2:44" ht="12" customHeight="1" x14ac:dyDescent="0.2">
      <c r="B6" s="5"/>
      <c r="D6" s="8" t="s">
        <v>17</v>
      </c>
    </row>
    <row r="7" spans="2:44" ht="16.5" customHeight="1" x14ac:dyDescent="0.2">
      <c r="B7" s="5"/>
      <c r="E7" s="170"/>
      <c r="F7" s="171"/>
      <c r="G7" s="171"/>
      <c r="H7" s="171"/>
    </row>
    <row r="8" spans="2:44" s="9" customFormat="1" ht="12" customHeight="1" x14ac:dyDescent="0.25">
      <c r="B8" s="10"/>
      <c r="D8" s="8" t="s">
        <v>18</v>
      </c>
    </row>
    <row r="9" spans="2:44" s="9" customFormat="1" ht="16.5" customHeight="1" x14ac:dyDescent="0.25">
      <c r="B9" s="10"/>
      <c r="E9" s="174"/>
      <c r="F9" s="175"/>
      <c r="G9" s="175"/>
      <c r="H9" s="175"/>
    </row>
    <row r="10" spans="2:44" s="9" customFormat="1" x14ac:dyDescent="0.25">
      <c r="B10" s="10"/>
    </row>
    <row r="11" spans="2:44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4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4" s="9" customFormat="1" ht="10.9" customHeight="1" x14ac:dyDescent="0.25">
      <c r="B13" s="10"/>
    </row>
    <row r="14" spans="2:44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4" s="9" customFormat="1" ht="18" customHeight="1" x14ac:dyDescent="0.25">
      <c r="B15" s="10"/>
      <c r="E15" s="11"/>
      <c r="I15" s="8" t="s">
        <v>27</v>
      </c>
      <c r="J15" s="11"/>
    </row>
    <row r="16" spans="2:44" s="9" customFormat="1" ht="6.95" customHeight="1" x14ac:dyDescent="0.25">
      <c r="B16" s="10"/>
    </row>
    <row r="17" spans="2:10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0" s="9" customFormat="1" ht="18" customHeight="1" x14ac:dyDescent="0.25">
      <c r="B18" s="10"/>
      <c r="E18" s="176"/>
      <c r="F18" s="179"/>
      <c r="G18" s="179"/>
      <c r="H18" s="179"/>
      <c r="I18" s="8" t="s">
        <v>27</v>
      </c>
      <c r="J18" s="13"/>
    </row>
    <row r="19" spans="2:10" s="9" customFormat="1" ht="6.95" customHeight="1" x14ac:dyDescent="0.25">
      <c r="B19" s="10"/>
    </row>
    <row r="20" spans="2:10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0" s="9" customFormat="1" ht="18" customHeight="1" x14ac:dyDescent="0.25">
      <c r="B21" s="10"/>
      <c r="E21" s="11"/>
      <c r="I21" s="8" t="s">
        <v>27</v>
      </c>
      <c r="J21" s="11"/>
    </row>
    <row r="22" spans="2:10" s="9" customFormat="1" ht="6.95" customHeight="1" x14ac:dyDescent="0.25">
      <c r="B22" s="10"/>
    </row>
    <row r="23" spans="2:10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0" s="9" customFormat="1" ht="18" customHeight="1" x14ac:dyDescent="0.25">
      <c r="B24" s="10"/>
      <c r="E24" s="11"/>
      <c r="I24" s="8" t="s">
        <v>27</v>
      </c>
      <c r="J24" s="11"/>
    </row>
    <row r="25" spans="2:10" s="9" customFormat="1" ht="6.95" customHeight="1" x14ac:dyDescent="0.25">
      <c r="B25" s="10"/>
    </row>
    <row r="26" spans="2:10" s="9" customFormat="1" ht="12" customHeight="1" x14ac:dyDescent="0.25">
      <c r="B26" s="10"/>
      <c r="D26" s="8" t="s">
        <v>31</v>
      </c>
    </row>
    <row r="27" spans="2:10" s="14" customFormat="1" ht="16.5" customHeight="1" x14ac:dyDescent="0.25">
      <c r="B27" s="15"/>
      <c r="E27" s="178" t="s">
        <v>20</v>
      </c>
      <c r="F27" s="178"/>
      <c r="G27" s="178"/>
      <c r="H27" s="178"/>
    </row>
    <row r="28" spans="2:10" s="9" customFormat="1" ht="6.95" customHeight="1" x14ac:dyDescent="0.25">
      <c r="B28" s="10"/>
    </row>
    <row r="29" spans="2:10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</row>
    <row r="30" spans="2:10" s="9" customFormat="1" ht="25.35" customHeight="1" x14ac:dyDescent="0.25">
      <c r="B30" s="10"/>
      <c r="D30" s="17" t="s">
        <v>4</v>
      </c>
      <c r="J30" s="18">
        <f>ROUND(J83, 2)</f>
        <v>0</v>
      </c>
    </row>
    <row r="31" spans="2:10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</row>
    <row r="32" spans="2:10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0" s="9" customFormat="1" ht="14.45" customHeight="1" x14ac:dyDescent="0.25">
      <c r="B33" s="10"/>
      <c r="D33" s="20" t="s">
        <v>1</v>
      </c>
      <c r="E33" s="8" t="s">
        <v>35</v>
      </c>
      <c r="F33" s="21">
        <f>ROUND((SUM(BC83:BC98)),  2)</f>
        <v>0</v>
      </c>
      <c r="I33" s="22">
        <v>0.21</v>
      </c>
      <c r="J33" s="21">
        <f>ROUND(((SUM(BC83:BC98))*I33),  2)</f>
        <v>0</v>
      </c>
    </row>
    <row r="34" spans="2:10" s="9" customFormat="1" ht="14.45" customHeight="1" x14ac:dyDescent="0.25">
      <c r="B34" s="10"/>
      <c r="E34" s="8" t="s">
        <v>36</v>
      </c>
      <c r="F34" s="21">
        <f>ROUND((SUM(BD83:BD98)),  2)</f>
        <v>0</v>
      </c>
      <c r="I34" s="22">
        <v>0.15</v>
      </c>
      <c r="J34" s="21">
        <f>ROUND(((SUM(BD83:BD98))*I34),  2)</f>
        <v>0</v>
      </c>
    </row>
    <row r="35" spans="2:10" s="9" customFormat="1" ht="14.45" hidden="1" customHeight="1" x14ac:dyDescent="0.25">
      <c r="B35" s="10"/>
      <c r="E35" s="8" t="s">
        <v>37</v>
      </c>
      <c r="F35" s="21">
        <f>ROUND((SUM(BE83:BE98)),  2)</f>
        <v>0</v>
      </c>
      <c r="I35" s="22">
        <v>0.21</v>
      </c>
      <c r="J35" s="21">
        <f>0</f>
        <v>0</v>
      </c>
    </row>
    <row r="36" spans="2:10" s="9" customFormat="1" ht="14.45" hidden="1" customHeight="1" x14ac:dyDescent="0.25">
      <c r="B36" s="10"/>
      <c r="E36" s="8" t="s">
        <v>38</v>
      </c>
      <c r="F36" s="21">
        <f>ROUND((SUM(BF83:BF98)),  2)</f>
        <v>0</v>
      </c>
      <c r="I36" s="22">
        <v>0.15</v>
      </c>
      <c r="J36" s="21">
        <f>0</f>
        <v>0</v>
      </c>
    </row>
    <row r="37" spans="2:10" s="9" customFormat="1" ht="14.45" hidden="1" customHeight="1" x14ac:dyDescent="0.25">
      <c r="B37" s="10"/>
      <c r="E37" s="8" t="s">
        <v>39</v>
      </c>
      <c r="F37" s="21">
        <f>ROUND((SUM(BG83:BG98)),  2)</f>
        <v>0</v>
      </c>
      <c r="I37" s="22">
        <v>0</v>
      </c>
      <c r="J37" s="21">
        <f>0</f>
        <v>0</v>
      </c>
    </row>
    <row r="38" spans="2:10" s="9" customFormat="1" ht="6.95" customHeight="1" x14ac:dyDescent="0.25">
      <c r="B38" s="10"/>
    </row>
    <row r="39" spans="2:10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</row>
    <row r="40" spans="2:10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</row>
    <row r="44" spans="2:10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</row>
    <row r="45" spans="2:10" s="9" customFormat="1" ht="24.95" customHeight="1" x14ac:dyDescent="0.25">
      <c r="B45" s="10"/>
      <c r="C45" s="6"/>
    </row>
    <row r="46" spans="2:10" s="9" customFormat="1" ht="6.95" customHeight="1" x14ac:dyDescent="0.25">
      <c r="B46" s="10"/>
    </row>
    <row r="47" spans="2:10" s="9" customFormat="1" ht="12" customHeight="1" x14ac:dyDescent="0.25">
      <c r="B47" s="10"/>
      <c r="C47" s="8"/>
    </row>
    <row r="48" spans="2:10" s="9" customFormat="1" ht="16.5" customHeight="1" x14ac:dyDescent="0.25">
      <c r="B48" s="10"/>
      <c r="E48" s="170"/>
      <c r="F48" s="171"/>
      <c r="G48" s="171"/>
      <c r="H48" s="171"/>
    </row>
    <row r="49" spans="2:45" s="9" customFormat="1" ht="12" customHeight="1" x14ac:dyDescent="0.25">
      <c r="B49" s="10"/>
      <c r="C49" s="8"/>
    </row>
    <row r="50" spans="2:45" s="9" customFormat="1" ht="16.5" customHeight="1" x14ac:dyDescent="0.25">
      <c r="B50" s="10"/>
      <c r="E50" s="174"/>
      <c r="F50" s="175"/>
      <c r="G50" s="175"/>
      <c r="H50" s="175"/>
    </row>
    <row r="51" spans="2:45" s="9" customFormat="1" ht="6.95" customHeight="1" x14ac:dyDescent="0.25">
      <c r="B51" s="10"/>
    </row>
    <row r="52" spans="2:45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5" s="9" customFormat="1" ht="6.95" customHeight="1" x14ac:dyDescent="0.25">
      <c r="B53" s="10"/>
    </row>
    <row r="54" spans="2:45" s="9" customFormat="1" ht="15.2" customHeight="1" x14ac:dyDescent="0.25">
      <c r="B54" s="10"/>
      <c r="C54" s="8"/>
      <c r="F54" s="11"/>
      <c r="I54" s="8" t="s">
        <v>29</v>
      </c>
      <c r="J54" s="34"/>
    </row>
    <row r="55" spans="2:45" s="9" customFormat="1" ht="15.2" customHeight="1" x14ac:dyDescent="0.25">
      <c r="B55" s="10"/>
      <c r="C55" s="8"/>
      <c r="F55" s="11"/>
      <c r="I55" s="8" t="s">
        <v>30</v>
      </c>
      <c r="J55" s="34"/>
    </row>
    <row r="56" spans="2:45" s="9" customFormat="1" ht="10.35" customHeight="1" x14ac:dyDescent="0.25">
      <c r="B56" s="10"/>
    </row>
    <row r="57" spans="2:45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</row>
    <row r="58" spans="2:45" s="9" customFormat="1" ht="10.35" customHeight="1" x14ac:dyDescent="0.25">
      <c r="B58" s="10"/>
    </row>
    <row r="59" spans="2:45" s="9" customFormat="1" ht="22.9" customHeight="1" x14ac:dyDescent="0.25">
      <c r="B59" s="10"/>
      <c r="C59" s="37"/>
      <c r="J59" s="18">
        <f>J83</f>
        <v>0</v>
      </c>
      <c r="AS59" s="2" t="s">
        <v>44</v>
      </c>
    </row>
    <row r="60" spans="2:45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J84</f>
        <v>0</v>
      </c>
    </row>
    <row r="61" spans="2:45" s="43" customFormat="1" ht="19.899999999999999" customHeight="1" x14ac:dyDescent="0.25">
      <c r="B61" s="44"/>
      <c r="D61" s="45" t="s">
        <v>47</v>
      </c>
      <c r="E61" s="46"/>
      <c r="F61" s="46"/>
      <c r="G61" s="46"/>
      <c r="H61" s="46"/>
      <c r="I61" s="46"/>
      <c r="J61" s="47">
        <f>J85</f>
        <v>0</v>
      </c>
    </row>
    <row r="62" spans="2:45" s="43" customFormat="1" ht="19.899999999999999" customHeight="1" x14ac:dyDescent="0.25">
      <c r="B62" s="44"/>
      <c r="D62" s="45" t="s">
        <v>48</v>
      </c>
      <c r="E62" s="46"/>
      <c r="F62" s="46"/>
      <c r="G62" s="46"/>
      <c r="H62" s="46"/>
      <c r="I62" s="46"/>
      <c r="J62" s="47">
        <f>J89</f>
        <v>0</v>
      </c>
    </row>
    <row r="63" spans="2:45" s="43" customFormat="1" ht="19.899999999999999" customHeight="1" x14ac:dyDescent="0.25">
      <c r="B63" s="44"/>
      <c r="D63" s="45" t="s">
        <v>49</v>
      </c>
      <c r="E63" s="46"/>
      <c r="F63" s="46"/>
      <c r="G63" s="46"/>
      <c r="H63" s="46"/>
      <c r="I63" s="46"/>
      <c r="J63" s="47">
        <f>J93</f>
        <v>0</v>
      </c>
    </row>
    <row r="64" spans="2:45" s="9" customFormat="1" ht="21.75" customHeight="1" x14ac:dyDescent="0.25">
      <c r="B64" s="10"/>
    </row>
    <row r="65" spans="2:10" s="9" customFormat="1" ht="6.95" customHeight="1" x14ac:dyDescent="0.25">
      <c r="B65" s="30"/>
      <c r="C65" s="31"/>
      <c r="D65" s="31"/>
      <c r="E65" s="31"/>
      <c r="F65" s="31"/>
      <c r="G65" s="31"/>
      <c r="H65" s="31"/>
      <c r="I65" s="31"/>
      <c r="J65" s="31"/>
    </row>
    <row r="69" spans="2:10" s="9" customFormat="1" ht="6.95" customHeight="1" x14ac:dyDescent="0.25">
      <c r="B69" s="32"/>
      <c r="C69" s="33"/>
      <c r="D69" s="33"/>
      <c r="E69" s="33"/>
      <c r="F69" s="33"/>
      <c r="G69" s="33"/>
      <c r="H69" s="33"/>
      <c r="I69" s="33"/>
      <c r="J69" s="33"/>
    </row>
    <row r="70" spans="2:10" s="9" customFormat="1" ht="24.95" customHeight="1" x14ac:dyDescent="0.25">
      <c r="B70" s="10"/>
      <c r="C70" s="6"/>
    </row>
    <row r="71" spans="2:10" s="9" customFormat="1" ht="6.95" customHeight="1" x14ac:dyDescent="0.25">
      <c r="B71" s="10"/>
    </row>
    <row r="72" spans="2:10" s="9" customFormat="1" ht="12" customHeight="1" x14ac:dyDescent="0.25">
      <c r="B72" s="10"/>
      <c r="C72" s="8"/>
    </row>
    <row r="73" spans="2:10" s="9" customFormat="1" ht="16.5" customHeight="1" x14ac:dyDescent="0.25">
      <c r="B73" s="10"/>
      <c r="E73" s="170"/>
      <c r="F73" s="171"/>
      <c r="G73" s="171"/>
      <c r="H73" s="171"/>
    </row>
    <row r="74" spans="2:10" s="9" customFormat="1" ht="12" customHeight="1" x14ac:dyDescent="0.25">
      <c r="B74" s="10"/>
      <c r="C74" s="8"/>
    </row>
    <row r="75" spans="2:10" s="9" customFormat="1" ht="16.5" customHeight="1" x14ac:dyDescent="0.25">
      <c r="B75" s="10"/>
      <c r="E75" s="174"/>
      <c r="F75" s="175"/>
      <c r="G75" s="175"/>
      <c r="H75" s="175"/>
    </row>
    <row r="76" spans="2:10" s="9" customFormat="1" ht="6.95" customHeight="1" x14ac:dyDescent="0.25">
      <c r="B76" s="10"/>
    </row>
    <row r="77" spans="2:10" s="9" customFormat="1" ht="12" customHeight="1" x14ac:dyDescent="0.25">
      <c r="B77" s="10"/>
      <c r="C77" s="8"/>
      <c r="F77" s="11" t="str">
        <f>F12</f>
        <v xml:space="preserve"> </v>
      </c>
      <c r="I77" s="8" t="s">
        <v>24</v>
      </c>
      <c r="J77" s="12"/>
    </row>
    <row r="78" spans="2:10" s="9" customFormat="1" ht="6.95" customHeight="1" x14ac:dyDescent="0.25">
      <c r="B78" s="10"/>
    </row>
    <row r="79" spans="2:10" s="9" customFormat="1" ht="15.2" customHeight="1" x14ac:dyDescent="0.25">
      <c r="B79" s="10"/>
      <c r="C79" s="8"/>
      <c r="F79" s="11"/>
      <c r="I79" s="8" t="s">
        <v>29</v>
      </c>
      <c r="J79" s="34"/>
    </row>
    <row r="80" spans="2:10" s="9" customFormat="1" ht="15.2" customHeight="1" x14ac:dyDescent="0.25">
      <c r="B80" s="10"/>
      <c r="C80" s="8"/>
      <c r="F80" s="11"/>
      <c r="I80" s="8" t="s">
        <v>30</v>
      </c>
      <c r="J80" s="34"/>
    </row>
    <row r="81" spans="2:63" s="9" customFormat="1" ht="10.35" customHeight="1" x14ac:dyDescent="0.25">
      <c r="B81" s="10"/>
    </row>
    <row r="82" spans="2:63" s="48" customFormat="1" ht="29.25" customHeight="1" x14ac:dyDescent="0.25">
      <c r="B82" s="49"/>
      <c r="C82" s="50"/>
      <c r="D82" s="51" t="s">
        <v>50</v>
      </c>
      <c r="E82" s="51" t="s">
        <v>3</v>
      </c>
      <c r="F82" s="51" t="s">
        <v>2</v>
      </c>
      <c r="G82" s="51" t="s">
        <v>51</v>
      </c>
      <c r="H82" s="51" t="s">
        <v>0</v>
      </c>
      <c r="I82" s="51" t="s">
        <v>52</v>
      </c>
      <c r="J82" s="51" t="s">
        <v>43</v>
      </c>
      <c r="K82" s="53" t="s">
        <v>20</v>
      </c>
      <c r="L82" s="54" t="s">
        <v>1</v>
      </c>
      <c r="M82" s="54" t="s">
        <v>54</v>
      </c>
      <c r="N82" s="54" t="s">
        <v>55</v>
      </c>
      <c r="O82" s="54" t="s">
        <v>56</v>
      </c>
      <c r="P82" s="54" t="s">
        <v>57</v>
      </c>
      <c r="Q82" s="54" t="s">
        <v>58</v>
      </c>
      <c r="R82" s="55" t="s">
        <v>59</v>
      </c>
    </row>
    <row r="83" spans="2:63" s="9" customFormat="1" ht="22.9" customHeight="1" x14ac:dyDescent="0.25">
      <c r="B83" s="10"/>
      <c r="C83" s="56"/>
      <c r="J83" s="57">
        <f>J84</f>
        <v>0</v>
      </c>
      <c r="K83" s="58"/>
      <c r="L83" s="16"/>
      <c r="M83" s="16"/>
      <c r="N83" s="59" t="e">
        <f>#REF!+N84+#REF!+#REF!+#REF!</f>
        <v>#REF!</v>
      </c>
      <c r="O83" s="16"/>
      <c r="P83" s="59" t="e">
        <f>#REF!+P84+#REF!+#REF!+#REF!</f>
        <v>#REF!</v>
      </c>
      <c r="Q83" s="16"/>
      <c r="R83" s="60" t="e">
        <f>#REF!+R84+#REF!+#REF!+#REF!</f>
        <v>#REF!</v>
      </c>
      <c r="AR83" s="2" t="s">
        <v>60</v>
      </c>
      <c r="AS83" s="2" t="s">
        <v>44</v>
      </c>
      <c r="BI83" s="61" t="e">
        <f>#REF!+BI84+#REF!+#REF!+#REF!</f>
        <v>#REF!</v>
      </c>
    </row>
    <row r="84" spans="2:63" s="62" customFormat="1" ht="25.9" customHeight="1" x14ac:dyDescent="0.2">
      <c r="B84" s="63"/>
      <c r="D84" s="64" t="s">
        <v>60</v>
      </c>
      <c r="E84" s="65" t="s">
        <v>61</v>
      </c>
      <c r="F84" s="65" t="s">
        <v>62</v>
      </c>
      <c r="I84" s="66"/>
      <c r="J84" s="67">
        <f>SUBTOTAL(9,J85:J98)</f>
        <v>0</v>
      </c>
      <c r="K84" s="68"/>
      <c r="N84" s="69" t="e">
        <f>#REF!+#REF!+#REF!+#REF!+#REF!+#REF!+#REF!+#REF!+N85+#REF!+N89+N93</f>
        <v>#REF!</v>
      </c>
      <c r="P84" s="69" t="e">
        <f>#REF!+#REF!+#REF!+#REF!+#REF!+#REF!+#REF!+#REF!+P85+#REF!+P89+P93</f>
        <v>#REF!</v>
      </c>
      <c r="R84" s="70" t="e">
        <f>#REF!+#REF!+#REF!+#REF!+#REF!+#REF!+#REF!+#REF!+R85+#REF!+R89+R93</f>
        <v>#REF!</v>
      </c>
      <c r="AP84" s="64" t="s">
        <v>13</v>
      </c>
      <c r="AR84" s="71" t="s">
        <v>60</v>
      </c>
      <c r="AS84" s="71" t="s">
        <v>63</v>
      </c>
      <c r="AW84" s="64" t="s">
        <v>64</v>
      </c>
      <c r="BI84" s="72" t="e">
        <f>#REF!+#REF!+#REF!+#REF!+#REF!+#REF!+#REF!+#REF!+BI85+#REF!+BI89+BI93</f>
        <v>#REF!</v>
      </c>
    </row>
    <row r="85" spans="2:63" s="62" customFormat="1" ht="22.9" customHeight="1" x14ac:dyDescent="0.2">
      <c r="B85" s="63"/>
      <c r="D85" s="64" t="s">
        <v>60</v>
      </c>
      <c r="E85" s="73" t="s">
        <v>91</v>
      </c>
      <c r="F85" s="73" t="s">
        <v>92</v>
      </c>
      <c r="I85" s="66"/>
      <c r="J85" s="74">
        <f>SUBTOTAL(9,J86:J88)</f>
        <v>0</v>
      </c>
      <c r="K85" s="68"/>
      <c r="N85" s="69">
        <f>SUM(N86:N88)</f>
        <v>0</v>
      </c>
      <c r="P85" s="69">
        <f>SUM(P86:P88)</f>
        <v>1.0584E-2</v>
      </c>
      <c r="R85" s="70">
        <f>SUM(R86:R88)</f>
        <v>8.819999999999998E-3</v>
      </c>
      <c r="AP85" s="64" t="s">
        <v>13</v>
      </c>
      <c r="AR85" s="71" t="s">
        <v>60</v>
      </c>
      <c r="AS85" s="71" t="s">
        <v>67</v>
      </c>
      <c r="AW85" s="64" t="s">
        <v>64</v>
      </c>
      <c r="BI85" s="72">
        <f>SUM(BI86:BI88)</f>
        <v>0</v>
      </c>
    </row>
    <row r="86" spans="2:63" s="9" customFormat="1" ht="21.75" customHeight="1" x14ac:dyDescent="0.25">
      <c r="B86" s="10"/>
      <c r="C86" s="75">
        <v>11</v>
      </c>
      <c r="D86" s="75" t="s">
        <v>5</v>
      </c>
      <c r="E86" s="76" t="s">
        <v>106</v>
      </c>
      <c r="F86" s="77" t="s">
        <v>8</v>
      </c>
      <c r="G86" s="78" t="s">
        <v>9</v>
      </c>
      <c r="H86" s="112">
        <v>29.4</v>
      </c>
      <c r="I86" s="79"/>
      <c r="J86" s="80">
        <f t="shared" ref="J86:J88" si="0">ROUND(I86*H86,2)</f>
        <v>0</v>
      </c>
      <c r="K86" s="81" t="s">
        <v>20</v>
      </c>
      <c r="L86" s="82" t="s">
        <v>35</v>
      </c>
      <c r="N86" s="83">
        <f t="shared" ref="N86:N88" si="1">M86*H86</f>
        <v>0</v>
      </c>
      <c r="O86" s="83">
        <v>0</v>
      </c>
      <c r="P86" s="83">
        <f t="shared" ref="P86:P88" si="2">O86*H86</f>
        <v>0</v>
      </c>
      <c r="Q86" s="83">
        <v>2.9999999999999997E-4</v>
      </c>
      <c r="R86" s="84">
        <f t="shared" ref="R86:R88" si="3">Q86*H86</f>
        <v>8.819999999999998E-3</v>
      </c>
      <c r="AP86" s="85" t="s">
        <v>70</v>
      </c>
      <c r="AR86" s="85" t="s">
        <v>5</v>
      </c>
      <c r="AS86" s="85" t="s">
        <v>13</v>
      </c>
      <c r="AW86" s="2" t="s">
        <v>64</v>
      </c>
      <c r="BC86" s="86">
        <f t="shared" ref="BC86:BC88" si="4">IF(L86="základní",J86,0)</f>
        <v>0</v>
      </c>
      <c r="BD86" s="86">
        <f t="shared" ref="BD86:BD88" si="5">IF(L86="snížená",J86,0)</f>
        <v>0</v>
      </c>
      <c r="BE86" s="86">
        <f t="shared" ref="BE86:BE88" si="6">IF(L86="zákl. přenesená",J86,0)</f>
        <v>0</v>
      </c>
      <c r="BF86" s="86">
        <f t="shared" ref="BF86:BF88" si="7">IF(L86="sníž. přenesená",J86,0)</f>
        <v>0</v>
      </c>
      <c r="BG86" s="86">
        <f t="shared" ref="BG86:BG88" si="8">IF(L86="nulová",J86,0)</f>
        <v>0</v>
      </c>
      <c r="BH86" s="2" t="s">
        <v>67</v>
      </c>
      <c r="BI86" s="86">
        <f t="shared" ref="BI86:BI88" si="9">ROUND(I86*H86,2)</f>
        <v>0</v>
      </c>
      <c r="BJ86" s="2" t="s">
        <v>70</v>
      </c>
      <c r="BK86" s="85" t="s">
        <v>107</v>
      </c>
    </row>
    <row r="87" spans="2:63" s="9" customFormat="1" ht="21.75" customHeight="1" x14ac:dyDescent="0.25">
      <c r="B87" s="10"/>
      <c r="C87" s="75">
        <v>12</v>
      </c>
      <c r="D87" s="75" t="s">
        <v>5</v>
      </c>
      <c r="E87" s="76" t="s">
        <v>108</v>
      </c>
      <c r="F87" s="77" t="s">
        <v>109</v>
      </c>
      <c r="G87" s="78" t="s">
        <v>9</v>
      </c>
      <c r="H87" s="87">
        <f>H86</f>
        <v>29.4</v>
      </c>
      <c r="I87" s="79"/>
      <c r="J87" s="80">
        <f t="shared" si="0"/>
        <v>0</v>
      </c>
      <c r="K87" s="81" t="s">
        <v>20</v>
      </c>
      <c r="L87" s="82" t="s">
        <v>35</v>
      </c>
      <c r="N87" s="83">
        <f t="shared" si="1"/>
        <v>0</v>
      </c>
      <c r="O87" s="83">
        <v>1.0000000000000001E-5</v>
      </c>
      <c r="P87" s="83">
        <f t="shared" si="2"/>
        <v>2.9399999999999999E-4</v>
      </c>
      <c r="Q87" s="83">
        <v>0</v>
      </c>
      <c r="R87" s="84">
        <f t="shared" si="3"/>
        <v>0</v>
      </c>
      <c r="AP87" s="85" t="s">
        <v>70</v>
      </c>
      <c r="AR87" s="85" t="s">
        <v>5</v>
      </c>
      <c r="AS87" s="85" t="s">
        <v>13</v>
      </c>
      <c r="AW87" s="2" t="s">
        <v>64</v>
      </c>
      <c r="BC87" s="86">
        <f t="shared" si="4"/>
        <v>0</v>
      </c>
      <c r="BD87" s="86">
        <f t="shared" si="5"/>
        <v>0</v>
      </c>
      <c r="BE87" s="86">
        <f t="shared" si="6"/>
        <v>0</v>
      </c>
      <c r="BF87" s="86">
        <f t="shared" si="7"/>
        <v>0</v>
      </c>
      <c r="BG87" s="86">
        <f t="shared" si="8"/>
        <v>0</v>
      </c>
      <c r="BH87" s="2" t="s">
        <v>67</v>
      </c>
      <c r="BI87" s="86">
        <f t="shared" si="9"/>
        <v>0</v>
      </c>
      <c r="BJ87" s="2" t="s">
        <v>70</v>
      </c>
      <c r="BK87" s="85" t="s">
        <v>110</v>
      </c>
    </row>
    <row r="88" spans="2:63" s="9" customFormat="1" ht="16.5" customHeight="1" x14ac:dyDescent="0.25">
      <c r="B88" s="10"/>
      <c r="C88" s="75">
        <v>13</v>
      </c>
      <c r="D88" s="93" t="s">
        <v>102</v>
      </c>
      <c r="E88" s="94" t="s">
        <v>111</v>
      </c>
      <c r="F88" s="95" t="s">
        <v>112</v>
      </c>
      <c r="G88" s="96" t="s">
        <v>9</v>
      </c>
      <c r="H88" s="97">
        <f>H86</f>
        <v>29.4</v>
      </c>
      <c r="I88" s="98"/>
      <c r="J88" s="99">
        <f t="shared" si="0"/>
        <v>0</v>
      </c>
      <c r="K88" s="100" t="s">
        <v>20</v>
      </c>
      <c r="L88" s="101" t="s">
        <v>35</v>
      </c>
      <c r="N88" s="83">
        <f t="shared" si="1"/>
        <v>0</v>
      </c>
      <c r="O88" s="83">
        <v>3.5E-4</v>
      </c>
      <c r="P88" s="83">
        <f t="shared" si="2"/>
        <v>1.0289999999999999E-2</v>
      </c>
      <c r="Q88" s="83">
        <v>0</v>
      </c>
      <c r="R88" s="84">
        <f t="shared" si="3"/>
        <v>0</v>
      </c>
      <c r="AP88" s="85" t="s">
        <v>104</v>
      </c>
      <c r="AR88" s="85" t="s">
        <v>102</v>
      </c>
      <c r="AS88" s="85" t="s">
        <v>13</v>
      </c>
      <c r="AW88" s="2" t="s">
        <v>64</v>
      </c>
      <c r="BC88" s="86">
        <f t="shared" si="4"/>
        <v>0</v>
      </c>
      <c r="BD88" s="86">
        <f t="shared" si="5"/>
        <v>0</v>
      </c>
      <c r="BE88" s="86">
        <f t="shared" si="6"/>
        <v>0</v>
      </c>
      <c r="BF88" s="86">
        <f t="shared" si="7"/>
        <v>0</v>
      </c>
      <c r="BG88" s="86">
        <f t="shared" si="8"/>
        <v>0</v>
      </c>
      <c r="BH88" s="2" t="s">
        <v>67</v>
      </c>
      <c r="BI88" s="86">
        <f t="shared" si="9"/>
        <v>0</v>
      </c>
      <c r="BJ88" s="2" t="s">
        <v>70</v>
      </c>
      <c r="BK88" s="85" t="s">
        <v>113</v>
      </c>
    </row>
    <row r="89" spans="2:63" s="62" customFormat="1" ht="22.9" customHeight="1" x14ac:dyDescent="0.2">
      <c r="B89" s="63"/>
      <c r="C89" s="75">
        <v>18</v>
      </c>
      <c r="D89" s="64" t="s">
        <v>60</v>
      </c>
      <c r="E89" s="73" t="s">
        <v>119</v>
      </c>
      <c r="F89" s="73" t="s">
        <v>120</v>
      </c>
      <c r="I89" s="66"/>
      <c r="J89" s="74">
        <f>SUBTOTAL(9,J90:J92)</f>
        <v>0</v>
      </c>
      <c r="K89" s="68"/>
      <c r="N89" s="69">
        <f>SUM(N90:N92)</f>
        <v>0</v>
      </c>
      <c r="P89" s="69">
        <f>SUM(P90:P92)</f>
        <v>6.5999999999999991E-3</v>
      </c>
      <c r="R89" s="70">
        <f>SUM(R90:R92)</f>
        <v>0</v>
      </c>
      <c r="AP89" s="64" t="s">
        <v>13</v>
      </c>
      <c r="AR89" s="71" t="s">
        <v>60</v>
      </c>
      <c r="AS89" s="71" t="s">
        <v>67</v>
      </c>
      <c r="AW89" s="64" t="s">
        <v>64</v>
      </c>
      <c r="BI89" s="72">
        <f>SUM(BI90:BI92)</f>
        <v>0</v>
      </c>
    </row>
    <row r="90" spans="2:63" s="9" customFormat="1" ht="37.9" customHeight="1" x14ac:dyDescent="0.25">
      <c r="B90" s="10"/>
      <c r="C90" s="75">
        <v>19</v>
      </c>
      <c r="D90" s="75" t="s">
        <v>5</v>
      </c>
      <c r="E90" s="76" t="s">
        <v>121</v>
      </c>
      <c r="F90" s="77" t="s">
        <v>10</v>
      </c>
      <c r="G90" s="78" t="s">
        <v>7</v>
      </c>
      <c r="H90" s="112">
        <v>44</v>
      </c>
      <c r="I90" s="79"/>
      <c r="J90" s="80">
        <f>ROUND(I90*H90,2)</f>
        <v>0</v>
      </c>
      <c r="K90" s="81" t="s">
        <v>20</v>
      </c>
      <c r="L90" s="82" t="s">
        <v>35</v>
      </c>
      <c r="N90" s="83">
        <f>M90*H90</f>
        <v>0</v>
      </c>
      <c r="O90" s="83">
        <v>2.0000000000000002E-5</v>
      </c>
      <c r="P90" s="83">
        <f>O90*H90</f>
        <v>8.8000000000000003E-4</v>
      </c>
      <c r="Q90" s="83">
        <v>0</v>
      </c>
      <c r="R90" s="84">
        <f>Q90*H90</f>
        <v>0</v>
      </c>
      <c r="AP90" s="85" t="s">
        <v>70</v>
      </c>
      <c r="AR90" s="85" t="s">
        <v>5</v>
      </c>
      <c r="AS90" s="85" t="s">
        <v>13</v>
      </c>
      <c r="AW90" s="2" t="s">
        <v>64</v>
      </c>
      <c r="BC90" s="86">
        <f>IF(L90="základní",J90,0)</f>
        <v>0</v>
      </c>
      <c r="BD90" s="86">
        <f>IF(L90="snížená",J90,0)</f>
        <v>0</v>
      </c>
      <c r="BE90" s="86">
        <f>IF(L90="zákl. přenesená",J90,0)</f>
        <v>0</v>
      </c>
      <c r="BF90" s="86">
        <f>IF(L90="sníž. přenesená",J90,0)</f>
        <v>0</v>
      </c>
      <c r="BG90" s="86">
        <f>IF(L90="nulová",J90,0)</f>
        <v>0</v>
      </c>
      <c r="BH90" s="2" t="s">
        <v>67</v>
      </c>
      <c r="BI90" s="86">
        <f>ROUND(I90*H90,2)</f>
        <v>0</v>
      </c>
      <c r="BJ90" s="2" t="s">
        <v>70</v>
      </c>
      <c r="BK90" s="85" t="s">
        <v>122</v>
      </c>
    </row>
    <row r="91" spans="2:63" s="9" customFormat="1" ht="24.2" customHeight="1" x14ac:dyDescent="0.25">
      <c r="B91" s="10"/>
      <c r="C91" s="75">
        <v>20</v>
      </c>
      <c r="D91" s="75" t="s">
        <v>5</v>
      </c>
      <c r="E91" s="76" t="s">
        <v>123</v>
      </c>
      <c r="F91" s="77" t="s">
        <v>124</v>
      </c>
      <c r="G91" s="78" t="s">
        <v>7</v>
      </c>
      <c r="H91" s="87">
        <f>H90</f>
        <v>44</v>
      </c>
      <c r="I91" s="79"/>
      <c r="J91" s="80">
        <f>ROUND(I91*H91,2)</f>
        <v>0</v>
      </c>
      <c r="K91" s="81" t="s">
        <v>20</v>
      </c>
      <c r="L91" s="82" t="s">
        <v>35</v>
      </c>
      <c r="N91" s="83">
        <f>M91*H91</f>
        <v>0</v>
      </c>
      <c r="O91" s="83">
        <v>0</v>
      </c>
      <c r="P91" s="83">
        <f>O91*H91</f>
        <v>0</v>
      </c>
      <c r="Q91" s="83">
        <v>0</v>
      </c>
      <c r="R91" s="84">
        <f>Q91*H91</f>
        <v>0</v>
      </c>
      <c r="AP91" s="85" t="s">
        <v>70</v>
      </c>
      <c r="AR91" s="85" t="s">
        <v>5</v>
      </c>
      <c r="AS91" s="85" t="s">
        <v>13</v>
      </c>
      <c r="AW91" s="2" t="s">
        <v>64</v>
      </c>
      <c r="BC91" s="86">
        <f>IF(L91="základní",J91,0)</f>
        <v>0</v>
      </c>
      <c r="BD91" s="86">
        <f>IF(L91="snížená",J91,0)</f>
        <v>0</v>
      </c>
      <c r="BE91" s="86">
        <f>IF(L91="zákl. přenesená",J91,0)</f>
        <v>0</v>
      </c>
      <c r="BF91" s="86">
        <f>IF(L91="sníž. přenesená",J91,0)</f>
        <v>0</v>
      </c>
      <c r="BG91" s="86">
        <f>IF(L91="nulová",J91,0)</f>
        <v>0</v>
      </c>
      <c r="BH91" s="2" t="s">
        <v>67</v>
      </c>
      <c r="BI91" s="86">
        <f>ROUND(I91*H91,2)</f>
        <v>0</v>
      </c>
      <c r="BJ91" s="2" t="s">
        <v>70</v>
      </c>
      <c r="BK91" s="85" t="s">
        <v>125</v>
      </c>
    </row>
    <row r="92" spans="2:63" s="9" customFormat="1" ht="24.2" customHeight="1" x14ac:dyDescent="0.25">
      <c r="B92" s="10"/>
      <c r="C92" s="75">
        <v>21</v>
      </c>
      <c r="D92" s="75" t="s">
        <v>5</v>
      </c>
      <c r="E92" s="76" t="s">
        <v>126</v>
      </c>
      <c r="F92" s="77" t="s">
        <v>127</v>
      </c>
      <c r="G92" s="78" t="s">
        <v>7</v>
      </c>
      <c r="H92" s="87">
        <f>H91</f>
        <v>44</v>
      </c>
      <c r="I92" s="79"/>
      <c r="J92" s="80">
        <f>ROUND(I92*H92,2)</f>
        <v>0</v>
      </c>
      <c r="K92" s="81" t="s">
        <v>20</v>
      </c>
      <c r="L92" s="82" t="s">
        <v>35</v>
      </c>
      <c r="N92" s="83">
        <f>M92*H92</f>
        <v>0</v>
      </c>
      <c r="O92" s="83">
        <v>1.2999999999999999E-4</v>
      </c>
      <c r="P92" s="83">
        <f>O92*H92</f>
        <v>5.7199999999999994E-3</v>
      </c>
      <c r="Q92" s="83">
        <v>0</v>
      </c>
      <c r="R92" s="84">
        <f>Q92*H92</f>
        <v>0</v>
      </c>
      <c r="AP92" s="85" t="s">
        <v>70</v>
      </c>
      <c r="AR92" s="85" t="s">
        <v>5</v>
      </c>
      <c r="AS92" s="85" t="s">
        <v>13</v>
      </c>
      <c r="AW92" s="2" t="s">
        <v>64</v>
      </c>
      <c r="BC92" s="86">
        <f>IF(L92="základní",J92,0)</f>
        <v>0</v>
      </c>
      <c r="BD92" s="86">
        <f>IF(L92="snížená",J92,0)</f>
        <v>0</v>
      </c>
      <c r="BE92" s="86">
        <f>IF(L92="zákl. přenesená",J92,0)</f>
        <v>0</v>
      </c>
      <c r="BF92" s="86">
        <f>IF(L92="sníž. přenesená",J92,0)</f>
        <v>0</v>
      </c>
      <c r="BG92" s="86">
        <f>IF(L92="nulová",J92,0)</f>
        <v>0</v>
      </c>
      <c r="BH92" s="2" t="s">
        <v>67</v>
      </c>
      <c r="BI92" s="86">
        <f>ROUND(I92*H92,2)</f>
        <v>0</v>
      </c>
      <c r="BJ92" s="2" t="s">
        <v>70</v>
      </c>
      <c r="BK92" s="85" t="s">
        <v>128</v>
      </c>
    </row>
    <row r="93" spans="2:63" s="62" customFormat="1" ht="22.9" customHeight="1" x14ac:dyDescent="0.2">
      <c r="B93" s="63"/>
      <c r="C93" s="75">
        <v>22</v>
      </c>
      <c r="D93" s="64" t="s">
        <v>60</v>
      </c>
      <c r="E93" s="73" t="s">
        <v>129</v>
      </c>
      <c r="F93" s="73" t="s">
        <v>130</v>
      </c>
      <c r="I93" s="66"/>
      <c r="J93" s="74">
        <f>SUBTOTAL(9,J94:J98)</f>
        <v>0</v>
      </c>
      <c r="K93" s="68"/>
      <c r="N93" s="69">
        <f>SUM(N94:N98)</f>
        <v>0</v>
      </c>
      <c r="P93" s="69">
        <f>SUM(P94:P98)</f>
        <v>8.9319999999999997E-2</v>
      </c>
      <c r="R93" s="70">
        <f>SUM(R94:R98)</f>
        <v>2.7279999999999999E-2</v>
      </c>
      <c r="AP93" s="64" t="s">
        <v>13</v>
      </c>
      <c r="AR93" s="71" t="s">
        <v>60</v>
      </c>
      <c r="AS93" s="71" t="s">
        <v>67</v>
      </c>
      <c r="AW93" s="64" t="s">
        <v>64</v>
      </c>
      <c r="BI93" s="72">
        <f>SUM(BI94:BI98)</f>
        <v>0</v>
      </c>
    </row>
    <row r="94" spans="2:63" s="9" customFormat="1" ht="24.2" customHeight="1" x14ac:dyDescent="0.25">
      <c r="B94" s="10"/>
      <c r="C94" s="75">
        <v>23</v>
      </c>
      <c r="D94" s="75" t="s">
        <v>5</v>
      </c>
      <c r="E94" s="76" t="s">
        <v>131</v>
      </c>
      <c r="F94" s="77" t="s">
        <v>132</v>
      </c>
      <c r="G94" s="78" t="s">
        <v>7</v>
      </c>
      <c r="H94" s="87">
        <f>H90+H95</f>
        <v>88</v>
      </c>
      <c r="I94" s="79"/>
      <c r="J94" s="80">
        <f t="shared" ref="J94:J98" si="10">ROUND(I94*H94,2)</f>
        <v>0</v>
      </c>
      <c r="K94" s="81" t="s">
        <v>20</v>
      </c>
      <c r="L94" s="82" t="s">
        <v>35</v>
      </c>
      <c r="N94" s="83">
        <f t="shared" ref="N94:N98" si="11">M94*H94</f>
        <v>0</v>
      </c>
      <c r="O94" s="83">
        <v>0</v>
      </c>
      <c r="P94" s="83">
        <f t="shared" ref="P94:P98" si="12">O94*H94</f>
        <v>0</v>
      </c>
      <c r="Q94" s="83">
        <v>0</v>
      </c>
      <c r="R94" s="84">
        <f t="shared" ref="R94:R98" si="13">Q94*H94</f>
        <v>0</v>
      </c>
      <c r="AP94" s="85" t="s">
        <v>70</v>
      </c>
      <c r="AR94" s="85" t="s">
        <v>5</v>
      </c>
      <c r="AS94" s="85" t="s">
        <v>13</v>
      </c>
      <c r="AW94" s="2" t="s">
        <v>64</v>
      </c>
      <c r="BC94" s="86">
        <f t="shared" ref="BC94:BC98" si="14">IF(L94="základní",J94,0)</f>
        <v>0</v>
      </c>
      <c r="BD94" s="86">
        <f t="shared" ref="BD94:BD98" si="15">IF(L94="snížená",J94,0)</f>
        <v>0</v>
      </c>
      <c r="BE94" s="86">
        <f t="shared" ref="BE94:BE98" si="16">IF(L94="zákl. přenesená",J94,0)</f>
        <v>0</v>
      </c>
      <c r="BF94" s="86">
        <f t="shared" ref="BF94:BF98" si="17">IF(L94="sníž. přenesená",J94,0)</f>
        <v>0</v>
      </c>
      <c r="BG94" s="86">
        <f t="shared" ref="BG94:BG98" si="18">IF(L94="nulová",J94,0)</f>
        <v>0</v>
      </c>
      <c r="BH94" s="2" t="s">
        <v>67</v>
      </c>
      <c r="BI94" s="86">
        <f t="shared" ref="BI94:BI98" si="19">ROUND(I94*H94,2)</f>
        <v>0</v>
      </c>
      <c r="BJ94" s="2" t="s">
        <v>70</v>
      </c>
      <c r="BK94" s="85" t="s">
        <v>133</v>
      </c>
    </row>
    <row r="95" spans="2:63" s="9" customFormat="1" ht="16.5" customHeight="1" x14ac:dyDescent="0.25">
      <c r="B95" s="10"/>
      <c r="C95" s="75">
        <v>24</v>
      </c>
      <c r="D95" s="75" t="s">
        <v>5</v>
      </c>
      <c r="E95" s="76" t="s">
        <v>134</v>
      </c>
      <c r="F95" s="77" t="s">
        <v>11</v>
      </c>
      <c r="G95" s="78" t="s">
        <v>7</v>
      </c>
      <c r="H95" s="112">
        <v>44</v>
      </c>
      <c r="I95" s="79"/>
      <c r="J95" s="80">
        <f t="shared" si="10"/>
        <v>0</v>
      </c>
      <c r="K95" s="81" t="s">
        <v>20</v>
      </c>
      <c r="L95" s="82" t="s">
        <v>35</v>
      </c>
      <c r="N95" s="83">
        <f t="shared" si="11"/>
        <v>0</v>
      </c>
      <c r="O95" s="83">
        <v>1E-3</v>
      </c>
      <c r="P95" s="83">
        <f t="shared" si="12"/>
        <v>4.3999999999999997E-2</v>
      </c>
      <c r="Q95" s="83">
        <v>3.1E-4</v>
      </c>
      <c r="R95" s="84">
        <f t="shared" si="13"/>
        <v>1.3639999999999999E-2</v>
      </c>
      <c r="AP95" s="85" t="s">
        <v>70</v>
      </c>
      <c r="AR95" s="85" t="s">
        <v>5</v>
      </c>
      <c r="AS95" s="85" t="s">
        <v>13</v>
      </c>
      <c r="AW95" s="2" t="s">
        <v>64</v>
      </c>
      <c r="BC95" s="86">
        <f t="shared" si="14"/>
        <v>0</v>
      </c>
      <c r="BD95" s="86">
        <f t="shared" si="15"/>
        <v>0</v>
      </c>
      <c r="BE95" s="86">
        <f t="shared" si="16"/>
        <v>0</v>
      </c>
      <c r="BF95" s="86">
        <f t="shared" si="17"/>
        <v>0</v>
      </c>
      <c r="BG95" s="86">
        <f t="shared" si="18"/>
        <v>0</v>
      </c>
      <c r="BH95" s="2" t="s">
        <v>67</v>
      </c>
      <c r="BI95" s="86">
        <f t="shared" si="19"/>
        <v>0</v>
      </c>
      <c r="BJ95" s="2" t="s">
        <v>70</v>
      </c>
      <c r="BK95" s="85" t="s">
        <v>135</v>
      </c>
    </row>
    <row r="96" spans="2:63" s="9" customFormat="1" ht="24.2" customHeight="1" x14ac:dyDescent="0.25">
      <c r="B96" s="10"/>
      <c r="C96" s="75">
        <v>25</v>
      </c>
      <c r="D96" s="75" t="s">
        <v>5</v>
      </c>
      <c r="E96" s="76" t="s">
        <v>136</v>
      </c>
      <c r="F96" s="77" t="s">
        <v>137</v>
      </c>
      <c r="G96" s="78" t="s">
        <v>7</v>
      </c>
      <c r="H96" s="87">
        <f>H95</f>
        <v>44</v>
      </c>
      <c r="I96" s="79"/>
      <c r="J96" s="80">
        <f t="shared" si="10"/>
        <v>0</v>
      </c>
      <c r="K96" s="81" t="s">
        <v>20</v>
      </c>
      <c r="L96" s="82" t="s">
        <v>35</v>
      </c>
      <c r="N96" s="83">
        <f t="shared" si="11"/>
        <v>0</v>
      </c>
      <c r="O96" s="83">
        <v>1E-3</v>
      </c>
      <c r="P96" s="83">
        <f t="shared" si="12"/>
        <v>4.3999999999999997E-2</v>
      </c>
      <c r="Q96" s="83">
        <v>3.1E-4</v>
      </c>
      <c r="R96" s="84">
        <f t="shared" si="13"/>
        <v>1.3639999999999999E-2</v>
      </c>
      <c r="AP96" s="85" t="s">
        <v>70</v>
      </c>
      <c r="AR96" s="85" t="s">
        <v>5</v>
      </c>
      <c r="AS96" s="85" t="s">
        <v>13</v>
      </c>
      <c r="AW96" s="2" t="s">
        <v>64</v>
      </c>
      <c r="BC96" s="86">
        <f t="shared" si="14"/>
        <v>0</v>
      </c>
      <c r="BD96" s="86">
        <f t="shared" si="15"/>
        <v>0</v>
      </c>
      <c r="BE96" s="86">
        <f t="shared" si="16"/>
        <v>0</v>
      </c>
      <c r="BF96" s="86">
        <f t="shared" si="17"/>
        <v>0</v>
      </c>
      <c r="BG96" s="86">
        <f t="shared" si="18"/>
        <v>0</v>
      </c>
      <c r="BH96" s="2" t="s">
        <v>67</v>
      </c>
      <c r="BI96" s="86">
        <f t="shared" si="19"/>
        <v>0</v>
      </c>
      <c r="BJ96" s="2" t="s">
        <v>70</v>
      </c>
      <c r="BK96" s="85" t="s">
        <v>138</v>
      </c>
    </row>
    <row r="97" spans="2:63" s="9" customFormat="1" ht="24.2" customHeight="1" x14ac:dyDescent="0.25">
      <c r="B97" s="10"/>
      <c r="C97" s="75">
        <v>26</v>
      </c>
      <c r="D97" s="75" t="s">
        <v>5</v>
      </c>
      <c r="E97" s="76" t="s">
        <v>139</v>
      </c>
      <c r="F97" s="77" t="s">
        <v>140</v>
      </c>
      <c r="G97" s="78" t="s">
        <v>7</v>
      </c>
      <c r="H97" s="87">
        <f>H96</f>
        <v>44</v>
      </c>
      <c r="I97" s="79"/>
      <c r="J97" s="80">
        <f t="shared" si="10"/>
        <v>0</v>
      </c>
      <c r="K97" s="81" t="s">
        <v>20</v>
      </c>
      <c r="L97" s="82" t="s">
        <v>35</v>
      </c>
      <c r="N97" s="83">
        <f t="shared" si="11"/>
        <v>0</v>
      </c>
      <c r="O97" s="83">
        <v>0</v>
      </c>
      <c r="P97" s="83">
        <f t="shared" si="12"/>
        <v>0</v>
      </c>
      <c r="Q97" s="83">
        <v>0</v>
      </c>
      <c r="R97" s="84">
        <f t="shared" si="13"/>
        <v>0</v>
      </c>
      <c r="AP97" s="85" t="s">
        <v>70</v>
      </c>
      <c r="AR97" s="85" t="s">
        <v>5</v>
      </c>
      <c r="AS97" s="85" t="s">
        <v>13</v>
      </c>
      <c r="AW97" s="2" t="s">
        <v>64</v>
      </c>
      <c r="BC97" s="86">
        <f t="shared" si="14"/>
        <v>0</v>
      </c>
      <c r="BD97" s="86">
        <f t="shared" si="15"/>
        <v>0</v>
      </c>
      <c r="BE97" s="86">
        <f t="shared" si="16"/>
        <v>0</v>
      </c>
      <c r="BF97" s="86">
        <f t="shared" si="17"/>
        <v>0</v>
      </c>
      <c r="BG97" s="86">
        <f t="shared" si="18"/>
        <v>0</v>
      </c>
      <c r="BH97" s="2" t="s">
        <v>67</v>
      </c>
      <c r="BI97" s="86">
        <f t="shared" si="19"/>
        <v>0</v>
      </c>
      <c r="BJ97" s="2" t="s">
        <v>70</v>
      </c>
      <c r="BK97" s="85" t="s">
        <v>141</v>
      </c>
    </row>
    <row r="98" spans="2:63" s="9" customFormat="1" ht="21.75" customHeight="1" x14ac:dyDescent="0.25">
      <c r="B98" s="10"/>
      <c r="C98" s="75">
        <v>28</v>
      </c>
      <c r="D98" s="75" t="s">
        <v>5</v>
      </c>
      <c r="E98" s="76" t="s">
        <v>145</v>
      </c>
      <c r="F98" s="77" t="s">
        <v>146</v>
      </c>
      <c r="G98" s="78" t="s">
        <v>7</v>
      </c>
      <c r="H98" s="87">
        <f>H95</f>
        <v>44</v>
      </c>
      <c r="I98" s="79"/>
      <c r="J98" s="80">
        <f t="shared" si="10"/>
        <v>0</v>
      </c>
      <c r="K98" s="81" t="s">
        <v>20</v>
      </c>
      <c r="L98" s="82" t="s">
        <v>35</v>
      </c>
      <c r="N98" s="83">
        <f t="shared" si="11"/>
        <v>0</v>
      </c>
      <c r="O98" s="83">
        <v>3.0000000000000001E-5</v>
      </c>
      <c r="P98" s="83">
        <f t="shared" si="12"/>
        <v>1.32E-3</v>
      </c>
      <c r="Q98" s="83">
        <v>0</v>
      </c>
      <c r="R98" s="84">
        <f t="shared" si="13"/>
        <v>0</v>
      </c>
      <c r="AP98" s="85" t="s">
        <v>70</v>
      </c>
      <c r="AR98" s="85" t="s">
        <v>5</v>
      </c>
      <c r="AS98" s="85" t="s">
        <v>13</v>
      </c>
      <c r="AW98" s="2" t="s">
        <v>64</v>
      </c>
      <c r="BC98" s="86">
        <f t="shared" si="14"/>
        <v>0</v>
      </c>
      <c r="BD98" s="86">
        <f t="shared" si="15"/>
        <v>0</v>
      </c>
      <c r="BE98" s="86">
        <f t="shared" si="16"/>
        <v>0</v>
      </c>
      <c r="BF98" s="86">
        <f t="shared" si="17"/>
        <v>0</v>
      </c>
      <c r="BG98" s="86">
        <f t="shared" si="18"/>
        <v>0</v>
      </c>
      <c r="BH98" s="2" t="s">
        <v>67</v>
      </c>
      <c r="BI98" s="86">
        <f t="shared" si="19"/>
        <v>0</v>
      </c>
      <c r="BJ98" s="2" t="s">
        <v>70</v>
      </c>
      <c r="BK98" s="85" t="s">
        <v>147</v>
      </c>
    </row>
    <row r="99" spans="2:63" s="9" customFormat="1" ht="6.95" customHeight="1" x14ac:dyDescent="0.25">
      <c r="B99" s="30"/>
      <c r="C99" s="31"/>
      <c r="D99" s="31"/>
      <c r="E99" s="31"/>
      <c r="F99" s="31"/>
      <c r="G99" s="31"/>
      <c r="H99" s="31"/>
      <c r="I99" s="31"/>
      <c r="J99" s="31"/>
    </row>
  </sheetData>
  <sheetProtection algorithmName="SHA-512" hashValue="6mTRqE8IUQYui9/wTxi4h4/d1Jiy8RRHTGeikqm0z0Lf4NSNxjaOE9X+3DaBTZs6fj1B9gnhdugfERVvv63aYw==" saltValue="4BuOTbYrZWrWE68OYaHgEg==" spinCount="100000" sheet="1" objects="1" scenarios="1"/>
  <autoFilter ref="C82:J98" xr:uid="{00000000-0009-0000-0000-000001000000}"/>
  <mergeCells count="9">
    <mergeCell ref="E50:H50"/>
    <mergeCell ref="E73:H73"/>
    <mergeCell ref="E75:H75"/>
    <mergeCell ref="K2:T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AF9C-1794-46F4-93C0-A7BC59432B00}">
  <sheetPr>
    <tabColor rgb="FFFFFF00"/>
    <pageSetUpPr fitToPage="1"/>
  </sheetPr>
  <dimension ref="B2:BL99"/>
  <sheetViews>
    <sheetView showGridLines="0" topLeftCell="A7" workbookViewId="0">
      <selection activeCell="W15" sqref="W15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8.425781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C2" s="180" t="s">
        <v>602</v>
      </c>
      <c r="L2" s="173"/>
      <c r="M2" s="173"/>
      <c r="N2" s="173"/>
      <c r="O2" s="173"/>
      <c r="P2" s="173"/>
      <c r="Q2" s="173"/>
      <c r="R2" s="173"/>
      <c r="S2" s="173"/>
      <c r="T2" s="173"/>
      <c r="U2" s="173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70"/>
      <c r="F7" s="171"/>
      <c r="G7" s="171"/>
      <c r="H7" s="171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74"/>
      <c r="F9" s="175"/>
      <c r="G9" s="175"/>
      <c r="H9" s="175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76"/>
      <c r="F18" s="179"/>
      <c r="G18" s="179"/>
      <c r="H18" s="179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78" t="s">
        <v>20</v>
      </c>
      <c r="F27" s="178"/>
      <c r="G27" s="178"/>
      <c r="H27" s="178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ROUND(J83,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ROUND((SUM(BD83:BD98)),  2)</f>
        <v>0</v>
      </c>
      <c r="I33" s="22">
        <v>0.21</v>
      </c>
      <c r="J33" s="21">
        <f>ROUND(((SUM(BD83:BD98))*I33),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ROUND((SUM(BE83:BE98)),  2)</f>
        <v>0</v>
      </c>
      <c r="I34" s="22">
        <v>0.15</v>
      </c>
      <c r="J34" s="21">
        <f>ROUND(((SUM(BE83:BE98))*I34),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ROUND((SUM(BF83:BF98)),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ROUND((SUM(BG83:BG98)),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ROUND((SUM(BH83:BH98)),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70"/>
      <c r="F48" s="171"/>
      <c r="G48" s="171"/>
      <c r="H48" s="171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74"/>
      <c r="F50" s="175"/>
      <c r="G50" s="175"/>
      <c r="H50" s="175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J83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J84</f>
        <v>0</v>
      </c>
    </row>
    <row r="61" spans="2:46" s="43" customFormat="1" ht="19.899999999999999" customHeight="1" x14ac:dyDescent="0.25">
      <c r="B61" s="44"/>
      <c r="D61" s="45" t="s">
        <v>47</v>
      </c>
      <c r="E61" s="46"/>
      <c r="F61" s="46"/>
      <c r="G61" s="46"/>
      <c r="H61" s="46"/>
      <c r="I61" s="46"/>
      <c r="J61" s="47">
        <f>J85</f>
        <v>0</v>
      </c>
    </row>
    <row r="62" spans="2:46" s="43" customFormat="1" ht="19.899999999999999" customHeight="1" x14ac:dyDescent="0.25">
      <c r="B62" s="44"/>
      <c r="D62" s="45" t="s">
        <v>48</v>
      </c>
      <c r="E62" s="46"/>
      <c r="F62" s="46"/>
      <c r="G62" s="46"/>
      <c r="H62" s="46"/>
      <c r="I62" s="46"/>
      <c r="J62" s="47">
        <f>J89</f>
        <v>0</v>
      </c>
    </row>
    <row r="63" spans="2:46" s="43" customFormat="1" ht="19.899999999999999" customHeight="1" x14ac:dyDescent="0.25">
      <c r="B63" s="44"/>
      <c r="D63" s="45" t="s">
        <v>49</v>
      </c>
      <c r="E63" s="46"/>
      <c r="F63" s="46"/>
      <c r="G63" s="46"/>
      <c r="H63" s="46"/>
      <c r="I63" s="46"/>
      <c r="J63" s="47">
        <f>J93</f>
        <v>0</v>
      </c>
    </row>
    <row r="64" spans="2:46" s="9" customFormat="1" ht="21.75" customHeight="1" x14ac:dyDescent="0.25">
      <c r="B64" s="10"/>
    </row>
    <row r="65" spans="2:11" s="9" customFormat="1" ht="6.95" customHeight="1" x14ac:dyDescent="0.25">
      <c r="B65" s="30"/>
      <c r="C65" s="31"/>
      <c r="D65" s="31"/>
      <c r="E65" s="31"/>
      <c r="F65" s="31"/>
      <c r="G65" s="31"/>
      <c r="H65" s="31"/>
      <c r="I65" s="31"/>
      <c r="J65" s="31"/>
      <c r="K65" s="31"/>
    </row>
    <row r="69" spans="2:11" s="9" customFormat="1" ht="6.95" customHeight="1" x14ac:dyDescent="0.25">
      <c r="B69" s="32"/>
      <c r="C69" s="33"/>
      <c r="D69" s="33"/>
      <c r="E69" s="33"/>
      <c r="F69" s="33"/>
      <c r="G69" s="33"/>
      <c r="H69" s="33"/>
      <c r="I69" s="33"/>
      <c r="J69" s="33"/>
      <c r="K69" s="33"/>
    </row>
    <row r="70" spans="2:11" s="9" customFormat="1" ht="24.95" customHeight="1" x14ac:dyDescent="0.25">
      <c r="B70" s="10"/>
      <c r="C70" s="6"/>
    </row>
    <row r="71" spans="2:11" s="9" customFormat="1" ht="6.95" customHeight="1" x14ac:dyDescent="0.25">
      <c r="B71" s="10"/>
    </row>
    <row r="72" spans="2:11" s="9" customFormat="1" ht="12" customHeight="1" x14ac:dyDescent="0.25">
      <c r="B72" s="10"/>
      <c r="C72" s="8"/>
    </row>
    <row r="73" spans="2:11" s="9" customFormat="1" ht="16.5" customHeight="1" x14ac:dyDescent="0.25">
      <c r="B73" s="10"/>
      <c r="E73" s="170"/>
      <c r="F73" s="171"/>
      <c r="G73" s="171"/>
      <c r="H73" s="171"/>
    </row>
    <row r="74" spans="2:11" s="9" customFormat="1" ht="12" customHeight="1" x14ac:dyDescent="0.25">
      <c r="B74" s="10"/>
      <c r="C74" s="8"/>
    </row>
    <row r="75" spans="2:11" s="9" customFormat="1" ht="16.5" customHeight="1" x14ac:dyDescent="0.25">
      <c r="B75" s="10"/>
      <c r="E75" s="174"/>
      <c r="F75" s="175"/>
      <c r="G75" s="175"/>
      <c r="H75" s="175"/>
    </row>
    <row r="76" spans="2:11" s="9" customFormat="1" ht="6.95" customHeight="1" x14ac:dyDescent="0.25">
      <c r="B76" s="10"/>
    </row>
    <row r="77" spans="2:11" s="9" customFormat="1" ht="12" customHeight="1" x14ac:dyDescent="0.25">
      <c r="B77" s="10"/>
      <c r="C77" s="8"/>
      <c r="F77" s="11" t="str">
        <f>F12</f>
        <v xml:space="preserve"> </v>
      </c>
      <c r="I77" s="8" t="s">
        <v>24</v>
      </c>
      <c r="J77" s="12"/>
    </row>
    <row r="78" spans="2:11" s="9" customFormat="1" ht="6.95" customHeight="1" x14ac:dyDescent="0.25">
      <c r="B78" s="10"/>
    </row>
    <row r="79" spans="2:11" s="9" customFormat="1" ht="15.2" customHeight="1" x14ac:dyDescent="0.25">
      <c r="B79" s="10"/>
      <c r="C79" s="8"/>
      <c r="F79" s="11"/>
      <c r="I79" s="8" t="s">
        <v>29</v>
      </c>
      <c r="J79" s="34"/>
    </row>
    <row r="80" spans="2:11" s="9" customFormat="1" ht="15.2" customHeight="1" x14ac:dyDescent="0.25">
      <c r="B80" s="10"/>
      <c r="C80" s="8"/>
      <c r="F80" s="11"/>
      <c r="I80" s="8" t="s">
        <v>30</v>
      </c>
      <c r="J80" s="34"/>
    </row>
    <row r="81" spans="2:64" s="9" customFormat="1" ht="10.35" customHeight="1" x14ac:dyDescent="0.25">
      <c r="B81" s="10"/>
    </row>
    <row r="82" spans="2:64" s="48" customFormat="1" ht="29.25" customHeight="1" x14ac:dyDescent="0.25">
      <c r="B82" s="49"/>
      <c r="C82" s="50"/>
      <c r="D82" s="51" t="s">
        <v>50</v>
      </c>
      <c r="E82" s="51" t="s">
        <v>3</v>
      </c>
      <c r="F82" s="51" t="s">
        <v>2</v>
      </c>
      <c r="G82" s="51" t="s">
        <v>51</v>
      </c>
      <c r="H82" s="51" t="s">
        <v>0</v>
      </c>
      <c r="I82" s="51" t="s">
        <v>52</v>
      </c>
      <c r="J82" s="51" t="s">
        <v>43</v>
      </c>
      <c r="K82" s="52" t="s">
        <v>53</v>
      </c>
      <c r="L82" s="53" t="s">
        <v>20</v>
      </c>
      <c r="M82" s="54" t="s">
        <v>1</v>
      </c>
      <c r="N82" s="54" t="s">
        <v>54</v>
      </c>
      <c r="O82" s="54" t="s">
        <v>55</v>
      </c>
      <c r="P82" s="54" t="s">
        <v>56</v>
      </c>
      <c r="Q82" s="54" t="s">
        <v>57</v>
      </c>
      <c r="R82" s="54" t="s">
        <v>58</v>
      </c>
      <c r="S82" s="55" t="s">
        <v>59</v>
      </c>
    </row>
    <row r="83" spans="2:64" s="9" customFormat="1" ht="22.9" customHeight="1" x14ac:dyDescent="0.25">
      <c r="B83" s="10"/>
      <c r="C83" s="56"/>
      <c r="J83" s="57">
        <f>J84</f>
        <v>0</v>
      </c>
      <c r="L83" s="58"/>
      <c r="M83" s="16"/>
      <c r="N83" s="16"/>
      <c r="O83" s="59" t="e">
        <f>#REF!+O84+#REF!+#REF!+#REF!</f>
        <v>#REF!</v>
      </c>
      <c r="P83" s="16"/>
      <c r="Q83" s="59" t="e">
        <f>#REF!+Q84+#REF!+#REF!+#REF!</f>
        <v>#REF!</v>
      </c>
      <c r="R83" s="16"/>
      <c r="S83" s="60" t="e">
        <f>#REF!+S84+#REF!+#REF!+#REF!</f>
        <v>#REF!</v>
      </c>
      <c r="AS83" s="2" t="s">
        <v>60</v>
      </c>
      <c r="AT83" s="2" t="s">
        <v>44</v>
      </c>
      <c r="BJ83" s="61" t="e">
        <f>#REF!+BJ84+#REF!+#REF!+#REF!</f>
        <v>#REF!</v>
      </c>
    </row>
    <row r="84" spans="2:64" s="62" customFormat="1" ht="25.9" customHeight="1" x14ac:dyDescent="0.2">
      <c r="B84" s="63"/>
      <c r="D84" s="64" t="s">
        <v>60</v>
      </c>
      <c r="E84" s="65" t="s">
        <v>61</v>
      </c>
      <c r="F84" s="65" t="s">
        <v>62</v>
      </c>
      <c r="I84" s="66"/>
      <c r="J84" s="67">
        <f>SUBTOTAL(9,J85:J98)</f>
        <v>0</v>
      </c>
      <c r="L84" s="68"/>
      <c r="O84" s="69" t="e">
        <f>#REF!+#REF!+#REF!+#REF!+#REF!+#REF!+#REF!+#REF!+O85+#REF!+O89+O93</f>
        <v>#REF!</v>
      </c>
      <c r="Q84" s="69" t="e">
        <f>#REF!+#REF!+#REF!+#REF!+#REF!+#REF!+#REF!+#REF!+Q85+#REF!+Q89+Q93</f>
        <v>#REF!</v>
      </c>
      <c r="S84" s="70" t="e">
        <f>#REF!+#REF!+#REF!+#REF!+#REF!+#REF!+#REF!+#REF!+S85+#REF!+S89+S93</f>
        <v>#REF!</v>
      </c>
      <c r="AQ84" s="64" t="s">
        <v>13</v>
      </c>
      <c r="AS84" s="71" t="s">
        <v>60</v>
      </c>
      <c r="AT84" s="71" t="s">
        <v>63</v>
      </c>
      <c r="AX84" s="64" t="s">
        <v>64</v>
      </c>
      <c r="BJ84" s="72" t="e">
        <f>#REF!+#REF!+#REF!+#REF!+#REF!+#REF!+#REF!+#REF!+BJ85+#REF!+BJ89+BJ93</f>
        <v>#REF!</v>
      </c>
    </row>
    <row r="85" spans="2:64" s="62" customFormat="1" ht="22.9" customHeight="1" x14ac:dyDescent="0.2">
      <c r="B85" s="63"/>
      <c r="D85" s="64" t="s">
        <v>60</v>
      </c>
      <c r="E85" s="73" t="s">
        <v>91</v>
      </c>
      <c r="F85" s="73" t="s">
        <v>92</v>
      </c>
      <c r="I85" s="66"/>
      <c r="J85" s="74">
        <f>SUBTOTAL(9,J86:J88)</f>
        <v>0</v>
      </c>
      <c r="L85" s="68"/>
      <c r="O85" s="69">
        <f>SUM(O86:O88)</f>
        <v>0</v>
      </c>
      <c r="Q85" s="69">
        <f>SUM(Q86:Q88)</f>
        <v>9.6264000000000002E-3</v>
      </c>
      <c r="S85" s="70">
        <f>SUM(S86:S88)</f>
        <v>8.0219999999999996E-3</v>
      </c>
      <c r="AQ85" s="64" t="s">
        <v>13</v>
      </c>
      <c r="AS85" s="71" t="s">
        <v>60</v>
      </c>
      <c r="AT85" s="71" t="s">
        <v>67</v>
      </c>
      <c r="AX85" s="64" t="s">
        <v>64</v>
      </c>
      <c r="BJ85" s="72">
        <f>SUM(BJ86:BJ88)</f>
        <v>0</v>
      </c>
    </row>
    <row r="86" spans="2:64" s="9" customFormat="1" ht="21.75" customHeight="1" x14ac:dyDescent="0.25">
      <c r="B86" s="10"/>
      <c r="C86" s="75"/>
      <c r="D86" s="75" t="s">
        <v>5</v>
      </c>
      <c r="E86" s="76" t="s">
        <v>106</v>
      </c>
      <c r="F86" s="77" t="s">
        <v>8</v>
      </c>
      <c r="G86" s="78" t="s">
        <v>9</v>
      </c>
      <c r="H86" s="112">
        <v>26.740000000000002</v>
      </c>
      <c r="I86" s="79"/>
      <c r="J86" s="80">
        <f t="shared" ref="J86:J88" si="0">ROUND(I86*H86,2)</f>
        <v>0</v>
      </c>
      <c r="K86" s="77" t="s">
        <v>69</v>
      </c>
      <c r="L86" s="81" t="s">
        <v>20</v>
      </c>
      <c r="M86" s="82" t="s">
        <v>35</v>
      </c>
      <c r="O86" s="83">
        <f t="shared" ref="O86:O88" si="1">N86*H86</f>
        <v>0</v>
      </c>
      <c r="P86" s="83">
        <v>0</v>
      </c>
      <c r="Q86" s="83">
        <f t="shared" ref="Q86:Q88" si="2">P86*H86</f>
        <v>0</v>
      </c>
      <c r="R86" s="83">
        <v>2.9999999999999997E-4</v>
      </c>
      <c r="S86" s="84">
        <f t="shared" ref="S86:S88" si="3">R86*H86</f>
        <v>8.0219999999999996E-3</v>
      </c>
      <c r="AQ86" s="85" t="s">
        <v>70</v>
      </c>
      <c r="AS86" s="85" t="s">
        <v>5</v>
      </c>
      <c r="AT86" s="85" t="s">
        <v>13</v>
      </c>
      <c r="AX86" s="2" t="s">
        <v>64</v>
      </c>
      <c r="BD86" s="86">
        <f t="shared" ref="BD86:BD88" si="4">IF(M86="základní",J86,0)</f>
        <v>0</v>
      </c>
      <c r="BE86" s="86">
        <f t="shared" ref="BE86:BE88" si="5">IF(M86="snížená",J86,0)</f>
        <v>0</v>
      </c>
      <c r="BF86" s="86">
        <f t="shared" ref="BF86:BF88" si="6">IF(M86="zákl. přenesená",J86,0)</f>
        <v>0</v>
      </c>
      <c r="BG86" s="86">
        <f t="shared" ref="BG86:BG88" si="7">IF(M86="sníž. přenesená",J86,0)</f>
        <v>0</v>
      </c>
      <c r="BH86" s="86">
        <f t="shared" ref="BH86:BH88" si="8">IF(M86="nulová",J86,0)</f>
        <v>0</v>
      </c>
      <c r="BI86" s="2" t="s">
        <v>67</v>
      </c>
      <c r="BJ86" s="86">
        <f t="shared" ref="BJ86:BJ88" si="9">ROUND(I86*H86,2)</f>
        <v>0</v>
      </c>
      <c r="BK86" s="2" t="s">
        <v>70</v>
      </c>
      <c r="BL86" s="85" t="s">
        <v>107</v>
      </c>
    </row>
    <row r="87" spans="2:64" s="9" customFormat="1" ht="21.75" customHeight="1" x14ac:dyDescent="0.25">
      <c r="B87" s="10"/>
      <c r="C87" s="75"/>
      <c r="D87" s="75" t="s">
        <v>5</v>
      </c>
      <c r="E87" s="76" t="s">
        <v>108</v>
      </c>
      <c r="F87" s="77" t="s">
        <v>109</v>
      </c>
      <c r="G87" s="78" t="s">
        <v>9</v>
      </c>
      <c r="H87" s="87">
        <f>H86</f>
        <v>26.740000000000002</v>
      </c>
      <c r="I87" s="79"/>
      <c r="J87" s="80">
        <f t="shared" si="0"/>
        <v>0</v>
      </c>
      <c r="K87" s="77" t="s">
        <v>69</v>
      </c>
      <c r="L87" s="81" t="s">
        <v>20</v>
      </c>
      <c r="M87" s="82" t="s">
        <v>35</v>
      </c>
      <c r="O87" s="83">
        <f t="shared" si="1"/>
        <v>0</v>
      </c>
      <c r="P87" s="83">
        <v>1.0000000000000001E-5</v>
      </c>
      <c r="Q87" s="83">
        <f t="shared" si="2"/>
        <v>2.6740000000000005E-4</v>
      </c>
      <c r="R87" s="83">
        <v>0</v>
      </c>
      <c r="S87" s="84">
        <f t="shared" si="3"/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si="4"/>
        <v>0</v>
      </c>
      <c r="BE87" s="86">
        <f t="shared" si="5"/>
        <v>0</v>
      </c>
      <c r="BF87" s="86">
        <f t="shared" si="6"/>
        <v>0</v>
      </c>
      <c r="BG87" s="86">
        <f t="shared" si="7"/>
        <v>0</v>
      </c>
      <c r="BH87" s="86">
        <f t="shared" si="8"/>
        <v>0</v>
      </c>
      <c r="BI87" s="2" t="s">
        <v>67</v>
      </c>
      <c r="BJ87" s="86">
        <f t="shared" si="9"/>
        <v>0</v>
      </c>
      <c r="BK87" s="2" t="s">
        <v>70</v>
      </c>
      <c r="BL87" s="85" t="s">
        <v>110</v>
      </c>
    </row>
    <row r="88" spans="2:64" s="9" customFormat="1" ht="16.5" customHeight="1" x14ac:dyDescent="0.25">
      <c r="B88" s="10"/>
      <c r="C88" s="93"/>
      <c r="D88" s="93" t="s">
        <v>102</v>
      </c>
      <c r="E88" s="94" t="s">
        <v>111</v>
      </c>
      <c r="F88" s="95" t="s">
        <v>112</v>
      </c>
      <c r="G88" s="96" t="s">
        <v>9</v>
      </c>
      <c r="H88" s="97">
        <f>H86</f>
        <v>26.740000000000002</v>
      </c>
      <c r="I88" s="98"/>
      <c r="J88" s="99">
        <f t="shared" si="0"/>
        <v>0</v>
      </c>
      <c r="K88" s="77" t="s">
        <v>69</v>
      </c>
      <c r="L88" s="100" t="s">
        <v>20</v>
      </c>
      <c r="M88" s="101" t="s">
        <v>35</v>
      </c>
      <c r="O88" s="83">
        <f t="shared" si="1"/>
        <v>0</v>
      </c>
      <c r="P88" s="83">
        <v>3.5E-4</v>
      </c>
      <c r="Q88" s="83">
        <f t="shared" si="2"/>
        <v>9.359000000000001E-3</v>
      </c>
      <c r="R88" s="83">
        <v>0</v>
      </c>
      <c r="S88" s="84">
        <f t="shared" si="3"/>
        <v>0</v>
      </c>
      <c r="AQ88" s="85" t="s">
        <v>104</v>
      </c>
      <c r="AS88" s="85" t="s">
        <v>102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113</v>
      </c>
    </row>
    <row r="89" spans="2:64" s="62" customFormat="1" ht="22.9" customHeight="1" x14ac:dyDescent="0.2">
      <c r="B89" s="63"/>
      <c r="D89" s="64" t="s">
        <v>60</v>
      </c>
      <c r="E89" s="73" t="s">
        <v>119</v>
      </c>
      <c r="F89" s="73" t="s">
        <v>120</v>
      </c>
      <c r="I89" s="66"/>
      <c r="J89" s="74">
        <f>SUBTOTAL(9,J90:J92)</f>
        <v>0</v>
      </c>
      <c r="L89" s="68"/>
      <c r="O89" s="69">
        <f>SUM(O90:O92)</f>
        <v>0</v>
      </c>
      <c r="Q89" s="69">
        <f>SUM(Q90:Q92)</f>
        <v>6.1500000000000001E-3</v>
      </c>
      <c r="S89" s="70">
        <f>SUM(S90:S92)</f>
        <v>0</v>
      </c>
      <c r="AQ89" s="64" t="s">
        <v>13</v>
      </c>
      <c r="AS89" s="71" t="s">
        <v>60</v>
      </c>
      <c r="AT89" s="71" t="s">
        <v>67</v>
      </c>
      <c r="AX89" s="64" t="s">
        <v>64</v>
      </c>
      <c r="BJ89" s="72">
        <f>SUM(BJ90:BJ92)</f>
        <v>0</v>
      </c>
    </row>
    <row r="90" spans="2:64" s="9" customFormat="1" ht="37.9" customHeight="1" x14ac:dyDescent="0.25">
      <c r="B90" s="10"/>
      <c r="C90" s="75"/>
      <c r="D90" s="75" t="s">
        <v>5</v>
      </c>
      <c r="E90" s="76" t="s">
        <v>121</v>
      </c>
      <c r="F90" s="77" t="s">
        <v>10</v>
      </c>
      <c r="G90" s="78" t="s">
        <v>7</v>
      </c>
      <c r="H90" s="112">
        <v>41</v>
      </c>
      <c r="I90" s="79"/>
      <c r="J90" s="80">
        <f>ROUND(I90*H90,2)</f>
        <v>0</v>
      </c>
      <c r="K90" s="77" t="s">
        <v>69</v>
      </c>
      <c r="L90" s="81" t="s">
        <v>20</v>
      </c>
      <c r="M90" s="82" t="s">
        <v>35</v>
      </c>
      <c r="O90" s="83">
        <f>N90*H90</f>
        <v>0</v>
      </c>
      <c r="P90" s="83">
        <v>2.0000000000000002E-5</v>
      </c>
      <c r="Q90" s="83">
        <f>P90*H90</f>
        <v>8.2000000000000009E-4</v>
      </c>
      <c r="R90" s="83">
        <v>0</v>
      </c>
      <c r="S90" s="84">
        <f>R90*H90</f>
        <v>0</v>
      </c>
      <c r="AQ90" s="85" t="s">
        <v>70</v>
      </c>
      <c r="AS90" s="85" t="s">
        <v>5</v>
      </c>
      <c r="AT90" s="85" t="s">
        <v>13</v>
      </c>
      <c r="AX90" s="2" t="s">
        <v>64</v>
      </c>
      <c r="BD90" s="86">
        <f>IF(M90="základní",J90,0)</f>
        <v>0</v>
      </c>
      <c r="BE90" s="86">
        <f>IF(M90="snížená",J90,0)</f>
        <v>0</v>
      </c>
      <c r="BF90" s="86">
        <f>IF(M90="zákl. přenesená",J90,0)</f>
        <v>0</v>
      </c>
      <c r="BG90" s="86">
        <f>IF(M90="sníž. přenesená",J90,0)</f>
        <v>0</v>
      </c>
      <c r="BH90" s="86">
        <f>IF(M90="nulová",J90,0)</f>
        <v>0</v>
      </c>
      <c r="BI90" s="2" t="s">
        <v>67</v>
      </c>
      <c r="BJ90" s="86">
        <f>ROUND(I90*H90,2)</f>
        <v>0</v>
      </c>
      <c r="BK90" s="2" t="s">
        <v>70</v>
      </c>
      <c r="BL90" s="85" t="s">
        <v>122</v>
      </c>
    </row>
    <row r="91" spans="2:64" s="9" customFormat="1" ht="24.2" customHeight="1" x14ac:dyDescent="0.25">
      <c r="B91" s="10"/>
      <c r="C91" s="75"/>
      <c r="D91" s="75" t="s">
        <v>5</v>
      </c>
      <c r="E91" s="76" t="s">
        <v>123</v>
      </c>
      <c r="F91" s="77" t="s">
        <v>124</v>
      </c>
      <c r="G91" s="78" t="s">
        <v>7</v>
      </c>
      <c r="H91" s="87">
        <f>H90</f>
        <v>41</v>
      </c>
      <c r="I91" s="79"/>
      <c r="J91" s="80">
        <f>ROUND(I91*H91,2)</f>
        <v>0</v>
      </c>
      <c r="K91" s="77" t="s">
        <v>69</v>
      </c>
      <c r="L91" s="81" t="s">
        <v>20</v>
      </c>
      <c r="M91" s="82" t="s">
        <v>35</v>
      </c>
      <c r="O91" s="83">
        <f>N91*H91</f>
        <v>0</v>
      </c>
      <c r="P91" s="83">
        <v>0</v>
      </c>
      <c r="Q91" s="83">
        <f>P91*H91</f>
        <v>0</v>
      </c>
      <c r="R91" s="83">
        <v>0</v>
      </c>
      <c r="S91" s="84">
        <f>R91*H91</f>
        <v>0</v>
      </c>
      <c r="AQ91" s="85" t="s">
        <v>70</v>
      </c>
      <c r="AS91" s="85" t="s">
        <v>5</v>
      </c>
      <c r="AT91" s="85" t="s">
        <v>13</v>
      </c>
      <c r="AX91" s="2" t="s">
        <v>64</v>
      </c>
      <c r="BD91" s="86">
        <f>IF(M91="základní",J91,0)</f>
        <v>0</v>
      </c>
      <c r="BE91" s="86">
        <f>IF(M91="snížená",J91,0)</f>
        <v>0</v>
      </c>
      <c r="BF91" s="86">
        <f>IF(M91="zákl. přenesená",J91,0)</f>
        <v>0</v>
      </c>
      <c r="BG91" s="86">
        <f>IF(M91="sníž. přenesená",J91,0)</f>
        <v>0</v>
      </c>
      <c r="BH91" s="86">
        <f>IF(M91="nulová",J91,0)</f>
        <v>0</v>
      </c>
      <c r="BI91" s="2" t="s">
        <v>67</v>
      </c>
      <c r="BJ91" s="86">
        <f>ROUND(I91*H91,2)</f>
        <v>0</v>
      </c>
      <c r="BK91" s="2" t="s">
        <v>70</v>
      </c>
      <c r="BL91" s="85" t="s">
        <v>125</v>
      </c>
    </row>
    <row r="92" spans="2:64" s="9" customFormat="1" ht="24.2" customHeight="1" x14ac:dyDescent="0.25">
      <c r="B92" s="10"/>
      <c r="C92" s="75"/>
      <c r="D92" s="75" t="s">
        <v>5</v>
      </c>
      <c r="E92" s="76" t="s">
        <v>126</v>
      </c>
      <c r="F92" s="77" t="s">
        <v>127</v>
      </c>
      <c r="G92" s="78" t="s">
        <v>7</v>
      </c>
      <c r="H92" s="87">
        <f>H91</f>
        <v>41</v>
      </c>
      <c r="I92" s="79"/>
      <c r="J92" s="80">
        <f>ROUND(I92*H92,2)</f>
        <v>0</v>
      </c>
      <c r="K92" s="77" t="s">
        <v>69</v>
      </c>
      <c r="L92" s="81" t="s">
        <v>20</v>
      </c>
      <c r="M92" s="82" t="s">
        <v>35</v>
      </c>
      <c r="O92" s="83">
        <f>N92*H92</f>
        <v>0</v>
      </c>
      <c r="P92" s="83">
        <v>1.2999999999999999E-4</v>
      </c>
      <c r="Q92" s="83">
        <f>P92*H92</f>
        <v>5.3299999999999997E-3</v>
      </c>
      <c r="R92" s="83">
        <v>0</v>
      </c>
      <c r="S92" s="84">
        <f>R92*H92</f>
        <v>0</v>
      </c>
      <c r="AQ92" s="85" t="s">
        <v>70</v>
      </c>
      <c r="AS92" s="85" t="s">
        <v>5</v>
      </c>
      <c r="AT92" s="85" t="s">
        <v>13</v>
      </c>
      <c r="AX92" s="2" t="s">
        <v>64</v>
      </c>
      <c r="BD92" s="86">
        <f>IF(M92="základní",J92,0)</f>
        <v>0</v>
      </c>
      <c r="BE92" s="86">
        <f>IF(M92="snížená",J92,0)</f>
        <v>0</v>
      </c>
      <c r="BF92" s="86">
        <f>IF(M92="zákl. přenesená",J92,0)</f>
        <v>0</v>
      </c>
      <c r="BG92" s="86">
        <f>IF(M92="sníž. přenesená",J92,0)</f>
        <v>0</v>
      </c>
      <c r="BH92" s="86">
        <f>IF(M92="nulová",J92,0)</f>
        <v>0</v>
      </c>
      <c r="BI92" s="2" t="s">
        <v>67</v>
      </c>
      <c r="BJ92" s="86">
        <f>ROUND(I92*H92,2)</f>
        <v>0</v>
      </c>
      <c r="BK92" s="2" t="s">
        <v>70</v>
      </c>
      <c r="BL92" s="85" t="s">
        <v>128</v>
      </c>
    </row>
    <row r="93" spans="2:64" s="62" customFormat="1" ht="22.9" customHeight="1" x14ac:dyDescent="0.2">
      <c r="B93" s="63"/>
      <c r="D93" s="64" t="s">
        <v>60</v>
      </c>
      <c r="E93" s="73" t="s">
        <v>129</v>
      </c>
      <c r="F93" s="73" t="s">
        <v>130</v>
      </c>
      <c r="I93" s="66"/>
      <c r="J93" s="74">
        <f>SUBTOTAL(9,J94:J98)</f>
        <v>0</v>
      </c>
      <c r="L93" s="68"/>
      <c r="O93" s="69">
        <f>SUM(O94:O98)</f>
        <v>0</v>
      </c>
      <c r="Q93" s="69">
        <f>SUM(Q94:Q98)</f>
        <v>8.3229999999999998E-2</v>
      </c>
      <c r="S93" s="70">
        <f>SUM(S94:S98)</f>
        <v>2.5420000000000002E-2</v>
      </c>
      <c r="AQ93" s="64" t="s">
        <v>13</v>
      </c>
      <c r="AS93" s="71" t="s">
        <v>60</v>
      </c>
      <c r="AT93" s="71" t="s">
        <v>67</v>
      </c>
      <c r="AX93" s="64" t="s">
        <v>64</v>
      </c>
      <c r="BJ93" s="72">
        <f>SUM(BJ94:BJ98)</f>
        <v>0</v>
      </c>
    </row>
    <row r="94" spans="2:64" s="9" customFormat="1" ht="24.2" customHeight="1" x14ac:dyDescent="0.25">
      <c r="B94" s="10"/>
      <c r="C94" s="75"/>
      <c r="D94" s="75" t="s">
        <v>5</v>
      </c>
      <c r="E94" s="76" t="s">
        <v>131</v>
      </c>
      <c r="F94" s="77" t="s">
        <v>132</v>
      </c>
      <c r="G94" s="78" t="s">
        <v>7</v>
      </c>
      <c r="H94" s="87">
        <f>H90+H95</f>
        <v>82</v>
      </c>
      <c r="I94" s="79"/>
      <c r="J94" s="80">
        <f t="shared" ref="J94:J98" si="10">ROUND(I94*H94,2)</f>
        <v>0</v>
      </c>
      <c r="K94" s="77" t="s">
        <v>69</v>
      </c>
      <c r="L94" s="81" t="s">
        <v>20</v>
      </c>
      <c r="M94" s="82" t="s">
        <v>35</v>
      </c>
      <c r="O94" s="83">
        <f t="shared" ref="O94:O98" si="11">N94*H94</f>
        <v>0</v>
      </c>
      <c r="P94" s="83">
        <v>0</v>
      </c>
      <c r="Q94" s="83">
        <f t="shared" ref="Q94:Q98" si="12">P94*H94</f>
        <v>0</v>
      </c>
      <c r="R94" s="83">
        <v>0</v>
      </c>
      <c r="S94" s="84">
        <f t="shared" ref="S94:S98" si="13">R94*H94</f>
        <v>0</v>
      </c>
      <c r="AQ94" s="85" t="s">
        <v>70</v>
      </c>
      <c r="AS94" s="85" t="s">
        <v>5</v>
      </c>
      <c r="AT94" s="85" t="s">
        <v>13</v>
      </c>
      <c r="AX94" s="2" t="s">
        <v>64</v>
      </c>
      <c r="BD94" s="86">
        <f t="shared" ref="BD94:BD98" si="14">IF(M94="základní",J94,0)</f>
        <v>0</v>
      </c>
      <c r="BE94" s="86">
        <f t="shared" ref="BE94:BE98" si="15">IF(M94="snížená",J94,0)</f>
        <v>0</v>
      </c>
      <c r="BF94" s="86">
        <f t="shared" ref="BF94:BF98" si="16">IF(M94="zákl. přenesená",J94,0)</f>
        <v>0</v>
      </c>
      <c r="BG94" s="86">
        <f t="shared" ref="BG94:BG98" si="17">IF(M94="sníž. přenesená",J94,0)</f>
        <v>0</v>
      </c>
      <c r="BH94" s="86">
        <f t="shared" ref="BH94:BH98" si="18">IF(M94="nulová",J94,0)</f>
        <v>0</v>
      </c>
      <c r="BI94" s="2" t="s">
        <v>67</v>
      </c>
      <c r="BJ94" s="86">
        <f t="shared" ref="BJ94:BJ98" si="19">ROUND(I94*H94,2)</f>
        <v>0</v>
      </c>
      <c r="BK94" s="2" t="s">
        <v>70</v>
      </c>
      <c r="BL94" s="85" t="s">
        <v>133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134</v>
      </c>
      <c r="F95" s="77" t="s">
        <v>11</v>
      </c>
      <c r="G95" s="78" t="s">
        <v>7</v>
      </c>
      <c r="H95" s="112">
        <v>41</v>
      </c>
      <c r="I95" s="79"/>
      <c r="J95" s="80">
        <f t="shared" si="10"/>
        <v>0</v>
      </c>
      <c r="K95" s="77" t="s">
        <v>69</v>
      </c>
      <c r="L95" s="81" t="s">
        <v>20</v>
      </c>
      <c r="M95" s="82" t="s">
        <v>35</v>
      </c>
      <c r="O95" s="83">
        <f t="shared" si="11"/>
        <v>0</v>
      </c>
      <c r="P95" s="83">
        <v>1E-3</v>
      </c>
      <c r="Q95" s="83">
        <f t="shared" si="12"/>
        <v>4.1000000000000002E-2</v>
      </c>
      <c r="R95" s="83">
        <v>3.1E-4</v>
      </c>
      <c r="S95" s="84">
        <f t="shared" si="13"/>
        <v>1.2710000000000001E-2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si="14"/>
        <v>0</v>
      </c>
      <c r="BE95" s="86">
        <f t="shared" si="15"/>
        <v>0</v>
      </c>
      <c r="BF95" s="86">
        <f t="shared" si="16"/>
        <v>0</v>
      </c>
      <c r="BG95" s="86">
        <f t="shared" si="17"/>
        <v>0</v>
      </c>
      <c r="BH95" s="86">
        <f t="shared" si="18"/>
        <v>0</v>
      </c>
      <c r="BI95" s="2" t="s">
        <v>67</v>
      </c>
      <c r="BJ95" s="86">
        <f t="shared" si="19"/>
        <v>0</v>
      </c>
      <c r="BK95" s="2" t="s">
        <v>70</v>
      </c>
      <c r="BL95" s="85" t="s">
        <v>135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136</v>
      </c>
      <c r="F96" s="77" t="s">
        <v>137</v>
      </c>
      <c r="G96" s="78" t="s">
        <v>7</v>
      </c>
      <c r="H96" s="87">
        <f>H95</f>
        <v>41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1E-3</v>
      </c>
      <c r="Q96" s="83">
        <f t="shared" si="12"/>
        <v>4.1000000000000002E-2</v>
      </c>
      <c r="R96" s="83">
        <v>3.1E-4</v>
      </c>
      <c r="S96" s="84">
        <f t="shared" si="13"/>
        <v>1.2710000000000001E-2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138</v>
      </c>
    </row>
    <row r="97" spans="2:64" s="9" customFormat="1" ht="24.2" customHeight="1" x14ac:dyDescent="0.25">
      <c r="B97" s="10"/>
      <c r="C97" s="75"/>
      <c r="D97" s="75" t="s">
        <v>5</v>
      </c>
      <c r="E97" s="76" t="s">
        <v>139</v>
      </c>
      <c r="F97" s="77" t="s">
        <v>140</v>
      </c>
      <c r="G97" s="78" t="s">
        <v>7</v>
      </c>
      <c r="H97" s="87">
        <f>H96</f>
        <v>41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0</v>
      </c>
      <c r="Q97" s="83">
        <f t="shared" si="12"/>
        <v>0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141</v>
      </c>
    </row>
    <row r="98" spans="2:64" s="9" customFormat="1" ht="21.75" customHeight="1" x14ac:dyDescent="0.25">
      <c r="B98" s="10"/>
      <c r="C98" s="75"/>
      <c r="D98" s="75" t="s">
        <v>5</v>
      </c>
      <c r="E98" s="76" t="s">
        <v>145</v>
      </c>
      <c r="F98" s="77" t="s">
        <v>146</v>
      </c>
      <c r="G98" s="78" t="s">
        <v>7</v>
      </c>
      <c r="H98" s="87">
        <f>H95</f>
        <v>41</v>
      </c>
      <c r="I98" s="79"/>
      <c r="J98" s="80">
        <f t="shared" si="10"/>
        <v>0</v>
      </c>
      <c r="K98" s="77" t="s">
        <v>69</v>
      </c>
      <c r="L98" s="81" t="s">
        <v>20</v>
      </c>
      <c r="M98" s="82" t="s">
        <v>35</v>
      </c>
      <c r="O98" s="83">
        <f t="shared" si="11"/>
        <v>0</v>
      </c>
      <c r="P98" s="83">
        <v>3.0000000000000001E-5</v>
      </c>
      <c r="Q98" s="83">
        <f t="shared" si="12"/>
        <v>1.23E-3</v>
      </c>
      <c r="R98" s="83">
        <v>0</v>
      </c>
      <c r="S98" s="84">
        <f t="shared" si="13"/>
        <v>0</v>
      </c>
      <c r="AQ98" s="85" t="s">
        <v>70</v>
      </c>
      <c r="AS98" s="85" t="s">
        <v>5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147</v>
      </c>
    </row>
    <row r="99" spans="2:64" s="9" customFormat="1" ht="6.95" customHeight="1" x14ac:dyDescent="0.25">
      <c r="B99" s="30"/>
      <c r="C99" s="31"/>
      <c r="D99" s="31"/>
      <c r="E99" s="31"/>
      <c r="F99" s="31"/>
      <c r="G99" s="31"/>
      <c r="H99" s="31"/>
      <c r="I99" s="31"/>
      <c r="J99" s="31"/>
      <c r="K99" s="31"/>
    </row>
  </sheetData>
  <sheetProtection algorithmName="SHA-512" hashValue="VtH59xu23MHAjWPYmXdYle1DzHLMblgvzn2I0c/v0r227t9YirmsfctdtEil2M9kt8hw+2krYI4ScdvJaqdWGA==" saltValue="lHMJq/Mp1Ztxt5KMgW2pMw==" spinCount="100000" sheet="1" objects="1" scenarios="1"/>
  <autoFilter ref="C82:K98" xr:uid="{00000000-0009-0000-0000-000001000000}"/>
  <mergeCells count="9">
    <mergeCell ref="E50:H50"/>
    <mergeCell ref="E73:H73"/>
    <mergeCell ref="E75:H75"/>
    <mergeCell ref="L2:U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5400-C98A-4E57-AEC8-D601C0F4A575}">
  <sheetPr>
    <tabColor rgb="FF92D050"/>
    <pageSetUpPr fitToPage="1"/>
  </sheetPr>
  <dimension ref="B2:BL123"/>
  <sheetViews>
    <sheetView showGridLines="0" tabSelected="1" workbookViewId="0">
      <selection activeCell="K13" sqref="K13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3.1406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C2" s="180" t="s">
        <v>602</v>
      </c>
      <c r="L2" s="173"/>
      <c r="M2" s="173"/>
      <c r="N2" s="173"/>
      <c r="O2" s="173"/>
      <c r="P2" s="173"/>
      <c r="Q2" s="173"/>
      <c r="R2" s="173"/>
      <c r="S2" s="173"/>
      <c r="T2" s="173"/>
      <c r="U2" s="173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70"/>
      <c r="F7" s="171"/>
      <c r="G7" s="171"/>
      <c r="H7" s="171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74"/>
      <c r="F9" s="175"/>
      <c r="G9" s="175"/>
      <c r="H9" s="175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76"/>
      <c r="F18" s="179"/>
      <c r="G18" s="179"/>
      <c r="H18" s="179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78" t="s">
        <v>20</v>
      </c>
      <c r="F27" s="178"/>
      <c r="G27" s="178"/>
      <c r="H27" s="178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ROUND((SUM(BD84:BD116)),  2)</f>
        <v>0</v>
      </c>
      <c r="I33" s="22">
        <v>0.21</v>
      </c>
      <c r="J33" s="21">
        <f>ROUND(((SUM(BD84:BD116))*I33),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ROUND((SUM(BE84:BE116)),  2)</f>
        <v>0</v>
      </c>
      <c r="I34" s="22">
        <v>0.15</v>
      </c>
      <c r="J34" s="21">
        <f>ROUND(((SUM(BE84:BE116))*I34),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ROUND((SUM(BF84:BF116)),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ROUND((SUM(BG84:BG116)),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ROUND((SUM(BH84:BH116)),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/>
      <c r="E39" s="25"/>
      <c r="F39" s="25"/>
      <c r="G39" s="26"/>
      <c r="H39" s="27"/>
      <c r="I39" s="25"/>
      <c r="J39" s="28"/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70"/>
      <c r="F48" s="171"/>
      <c r="G48" s="171"/>
      <c r="H48" s="171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74"/>
      <c r="F50" s="175"/>
      <c r="G50" s="175"/>
      <c r="H50" s="175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J84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J85+J119+J120+J121+J122</f>
        <v>0</v>
      </c>
    </row>
    <row r="61" spans="2:46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6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6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6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1" s="9" customFormat="1" ht="21.75" customHeight="1" x14ac:dyDescent="0.25">
      <c r="B65" s="10"/>
    </row>
    <row r="66" spans="2:11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70" spans="2:11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</row>
    <row r="71" spans="2:11" s="9" customFormat="1" ht="24.95" customHeight="1" x14ac:dyDescent="0.25">
      <c r="B71" s="10"/>
      <c r="C71" s="6"/>
    </row>
    <row r="72" spans="2:11" s="9" customFormat="1" ht="6.95" customHeight="1" x14ac:dyDescent="0.25">
      <c r="B72" s="10"/>
    </row>
    <row r="73" spans="2:11" s="9" customFormat="1" ht="12" customHeight="1" x14ac:dyDescent="0.25">
      <c r="B73" s="10"/>
      <c r="C73" s="8"/>
    </row>
    <row r="74" spans="2:11" s="9" customFormat="1" ht="16.5" customHeight="1" x14ac:dyDescent="0.25">
      <c r="B74" s="10"/>
      <c r="E74" s="170"/>
      <c r="F74" s="171"/>
      <c r="G74" s="171"/>
      <c r="H74" s="171"/>
    </row>
    <row r="75" spans="2:11" s="9" customFormat="1" ht="12" customHeight="1" x14ac:dyDescent="0.25">
      <c r="B75" s="10"/>
      <c r="C75" s="8"/>
    </row>
    <row r="76" spans="2:11" s="9" customFormat="1" ht="16.5" customHeight="1" x14ac:dyDescent="0.25">
      <c r="B76" s="10"/>
      <c r="E76" s="174"/>
      <c r="F76" s="175"/>
      <c r="G76" s="175"/>
      <c r="H76" s="175"/>
    </row>
    <row r="77" spans="2:11" s="9" customFormat="1" ht="6.95" customHeight="1" x14ac:dyDescent="0.25">
      <c r="B77" s="10"/>
    </row>
    <row r="78" spans="2:11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1" s="9" customFormat="1" ht="6.95" customHeight="1" x14ac:dyDescent="0.25">
      <c r="B79" s="10"/>
    </row>
    <row r="80" spans="2:11" s="9" customFormat="1" ht="15.2" customHeight="1" x14ac:dyDescent="0.25">
      <c r="B80" s="10"/>
      <c r="C80" s="8"/>
      <c r="F80" s="11"/>
      <c r="I80" s="8" t="s">
        <v>29</v>
      </c>
      <c r="J80" s="34"/>
    </row>
    <row r="81" spans="2:64" s="9" customFormat="1" ht="15.2" customHeight="1" x14ac:dyDescent="0.25">
      <c r="B81" s="10"/>
      <c r="C81" s="8"/>
      <c r="F81" s="11"/>
      <c r="I81" s="8" t="s">
        <v>30</v>
      </c>
      <c r="J81" s="34"/>
    </row>
    <row r="82" spans="2:64" s="9" customFormat="1" ht="10.35" customHeight="1" x14ac:dyDescent="0.25">
      <c r="B82" s="10"/>
    </row>
    <row r="83" spans="2:64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2" t="s">
        <v>53</v>
      </c>
      <c r="L83" s="53" t="s">
        <v>20</v>
      </c>
      <c r="M83" s="54" t="s">
        <v>1</v>
      </c>
      <c r="N83" s="54" t="s">
        <v>54</v>
      </c>
      <c r="O83" s="54" t="s">
        <v>55</v>
      </c>
      <c r="P83" s="54" t="s">
        <v>56</v>
      </c>
      <c r="Q83" s="54" t="s">
        <v>57</v>
      </c>
      <c r="R83" s="54" t="s">
        <v>58</v>
      </c>
      <c r="S83" s="55" t="s">
        <v>59</v>
      </c>
    </row>
    <row r="84" spans="2:64" s="9" customFormat="1" ht="22.9" customHeight="1" x14ac:dyDescent="0.25">
      <c r="B84" s="10"/>
      <c r="C84" s="56"/>
      <c r="J84" s="57">
        <f>J85+J119+J120+J121+J122</f>
        <v>0</v>
      </c>
      <c r="L84" s="58"/>
      <c r="M84" s="16"/>
      <c r="N84" s="16"/>
      <c r="O84" s="59" t="e">
        <f>#REF!+O85+#REF!+#REF!+#REF!</f>
        <v>#REF!</v>
      </c>
      <c r="P84" s="16"/>
      <c r="Q84" s="59" t="e">
        <f>#REF!+Q85+#REF!+#REF!+#REF!</f>
        <v>#REF!</v>
      </c>
      <c r="R84" s="16"/>
      <c r="S84" s="60" t="e">
        <f>#REF!+S85+#REF!+#REF!+#REF!</f>
        <v>#REF!</v>
      </c>
      <c r="AS84" s="2" t="s">
        <v>60</v>
      </c>
      <c r="AT84" s="2" t="s">
        <v>44</v>
      </c>
      <c r="BJ84" s="61" t="e">
        <f>#REF!+BJ85+#REF!+#REF!+#REF!</f>
        <v>#REF!</v>
      </c>
    </row>
    <row r="85" spans="2:64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L85" s="68"/>
      <c r="O85" s="69" t="e">
        <f>#REF!+#REF!+#REF!+#REF!+O86+#REF!+#REF!+#REF!+O94+#REF!+O106+O110</f>
        <v>#REF!</v>
      </c>
      <c r="Q85" s="69" t="e">
        <f>#REF!+#REF!+#REF!+#REF!+Q86+#REF!+#REF!+#REF!+Q94+#REF!+Q106+Q110</f>
        <v>#REF!</v>
      </c>
      <c r="S85" s="70" t="e">
        <f>#REF!+#REF!+#REF!+#REF!+S86+#REF!+#REF!+#REF!+S94+#REF!+S106+S110</f>
        <v>#REF!</v>
      </c>
      <c r="AQ85" s="64" t="s">
        <v>13</v>
      </c>
      <c r="AS85" s="71" t="s">
        <v>60</v>
      </c>
      <c r="AT85" s="71" t="s">
        <v>63</v>
      </c>
      <c r="AX85" s="64" t="s">
        <v>64</v>
      </c>
      <c r="BJ85" s="72" t="e">
        <f>#REF!+#REF!+#REF!+#REF!+BJ86+#REF!+#REF!+#REF!+BJ94+#REF!+BJ106+BJ110</f>
        <v>#REF!</v>
      </c>
    </row>
    <row r="86" spans="2:64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L86" s="68"/>
      <c r="O86" s="69">
        <f>SUM(O87:O92)</f>
        <v>0</v>
      </c>
      <c r="Q86" s="69">
        <f>SUM(Q87:Q92)</f>
        <v>1.1988070716799999</v>
      </c>
      <c r="S86" s="70">
        <f>SUM(S87:S92)</f>
        <v>0</v>
      </c>
      <c r="AQ86" s="64" t="s">
        <v>13</v>
      </c>
      <c r="AS86" s="71" t="s">
        <v>60</v>
      </c>
      <c r="AT86" s="71" t="s">
        <v>67</v>
      </c>
      <c r="AX86" s="64" t="s">
        <v>64</v>
      </c>
      <c r="BJ86" s="72">
        <f>SUM(BJ87:BJ92)</f>
        <v>0</v>
      </c>
    </row>
    <row r="87" spans="2:64" s="9" customFormat="1" ht="24.2" customHeight="1" x14ac:dyDescent="0.25">
      <c r="B87" s="10"/>
      <c r="C87" s="75"/>
      <c r="D87" s="75" t="s">
        <v>5</v>
      </c>
      <c r="E87" s="76" t="s">
        <v>68</v>
      </c>
      <c r="F87" s="77" t="s">
        <v>6</v>
      </c>
      <c r="G87" s="78" t="s">
        <v>7</v>
      </c>
      <c r="H87" s="112">
        <v>75.2</v>
      </c>
      <c r="I87" s="79"/>
      <c r="J87" s="80">
        <f t="shared" ref="J87:J92" si="0">ROUND(I87*H87,2)</f>
        <v>0</v>
      </c>
      <c r="K87" s="77" t="s">
        <v>69</v>
      </c>
      <c r="L87" s="81" t="s">
        <v>20</v>
      </c>
      <c r="M87" s="82" t="s">
        <v>35</v>
      </c>
      <c r="O87" s="83">
        <f t="shared" ref="O87:O92" si="1">N87*H87</f>
        <v>0</v>
      </c>
      <c r="P87" s="83">
        <v>1.5740000000000001E-2</v>
      </c>
      <c r="Q87" s="83">
        <f t="shared" ref="Q87:Q92" si="2">P87*H87</f>
        <v>1.183648</v>
      </c>
      <c r="R87" s="83">
        <v>0</v>
      </c>
      <c r="S87" s="84">
        <f t="shared" ref="S87:S92" si="3">R87*H87</f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ref="BD87:BD92" si="4">IF(M87="základní",J87,0)</f>
        <v>0</v>
      </c>
      <c r="BE87" s="86">
        <f t="shared" ref="BE87:BE92" si="5">IF(M87="snížená",J87,0)</f>
        <v>0</v>
      </c>
      <c r="BF87" s="86">
        <f t="shared" ref="BF87:BF92" si="6">IF(M87="zákl. přenesená",J87,0)</f>
        <v>0</v>
      </c>
      <c r="BG87" s="86">
        <f t="shared" ref="BG87:BG92" si="7">IF(M87="sníž. přenesená",J87,0)</f>
        <v>0</v>
      </c>
      <c r="BH87" s="86">
        <f t="shared" ref="BH87:BH92" si="8">IF(M87="nulová",J87,0)</f>
        <v>0</v>
      </c>
      <c r="BI87" s="2" t="s">
        <v>67</v>
      </c>
      <c r="BJ87" s="86">
        <f t="shared" ref="BJ87:BJ92" si="9">ROUND(I87*H87,2)</f>
        <v>0</v>
      </c>
      <c r="BK87" s="2" t="s">
        <v>70</v>
      </c>
      <c r="BL87" s="85" t="s">
        <v>71</v>
      </c>
    </row>
    <row r="88" spans="2:64" s="9" customFormat="1" ht="37.9" customHeight="1" x14ac:dyDescent="0.25">
      <c r="B88" s="10"/>
      <c r="C88" s="75"/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75.2</v>
      </c>
      <c r="I88" s="79"/>
      <c r="J88" s="80">
        <f t="shared" si="0"/>
        <v>0</v>
      </c>
      <c r="K88" s="77" t="s">
        <v>69</v>
      </c>
      <c r="L88" s="81" t="s">
        <v>20</v>
      </c>
      <c r="M88" s="82" t="s">
        <v>35</v>
      </c>
      <c r="O88" s="83">
        <f t="shared" si="1"/>
        <v>0</v>
      </c>
      <c r="P88" s="83">
        <v>2.0000000000000001E-4</v>
      </c>
      <c r="Q88" s="83">
        <f t="shared" si="2"/>
        <v>1.5040000000000001E-2</v>
      </c>
      <c r="R88" s="83">
        <v>0</v>
      </c>
      <c r="S88" s="84">
        <f t="shared" si="3"/>
        <v>0</v>
      </c>
      <c r="AQ88" s="85" t="s">
        <v>70</v>
      </c>
      <c r="AS88" s="85" t="s">
        <v>5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74</v>
      </c>
    </row>
    <row r="89" spans="2:64" s="9" customFormat="1" ht="44.25" customHeight="1" x14ac:dyDescent="0.25">
      <c r="B89" s="10"/>
      <c r="C89" s="75"/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0.85051200000000005</v>
      </c>
      <c r="I89" s="79"/>
      <c r="J89" s="80">
        <f t="shared" si="0"/>
        <v>0</v>
      </c>
      <c r="K89" s="77" t="s">
        <v>69</v>
      </c>
      <c r="L89" s="81" t="s">
        <v>20</v>
      </c>
      <c r="M89" s="82" t="s">
        <v>35</v>
      </c>
      <c r="O89" s="83">
        <f t="shared" si="1"/>
        <v>0</v>
      </c>
      <c r="P89" s="83">
        <v>1.3999999999999999E-4</v>
      </c>
      <c r="Q89" s="83">
        <f t="shared" si="2"/>
        <v>1.1907167999999999E-4</v>
      </c>
      <c r="R89" s="83">
        <v>0</v>
      </c>
      <c r="S89" s="84">
        <f t="shared" si="3"/>
        <v>0</v>
      </c>
      <c r="AQ89" s="85" t="s">
        <v>70</v>
      </c>
      <c r="AS89" s="85" t="s">
        <v>5</v>
      </c>
      <c r="AT89" s="85" t="s">
        <v>13</v>
      </c>
      <c r="AX89" s="2" t="s">
        <v>64</v>
      </c>
      <c r="BD89" s="86">
        <f t="shared" si="4"/>
        <v>0</v>
      </c>
      <c r="BE89" s="86">
        <f t="shared" si="5"/>
        <v>0</v>
      </c>
      <c r="BF89" s="86">
        <f t="shared" si="6"/>
        <v>0</v>
      </c>
      <c r="BG89" s="86">
        <f t="shared" si="7"/>
        <v>0</v>
      </c>
      <c r="BH89" s="86">
        <f t="shared" si="8"/>
        <v>0</v>
      </c>
      <c r="BI89" s="2" t="s">
        <v>67</v>
      </c>
      <c r="BJ89" s="86">
        <f t="shared" si="9"/>
        <v>0</v>
      </c>
      <c r="BK89" s="2" t="s">
        <v>70</v>
      </c>
      <c r="BL89" s="85" t="s">
        <v>78</v>
      </c>
    </row>
    <row r="90" spans="2:64" s="9" customFormat="1" ht="36" x14ac:dyDescent="0.25">
      <c r="B90" s="10"/>
      <c r="C90" s="75"/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2.2559999999999998</v>
      </c>
      <c r="I90" s="79"/>
      <c r="J90" s="80">
        <f t="shared" si="0"/>
        <v>0</v>
      </c>
      <c r="K90" s="77" t="s">
        <v>69</v>
      </c>
      <c r="L90" s="81" t="s">
        <v>20</v>
      </c>
      <c r="M90" s="82" t="s">
        <v>35</v>
      </c>
      <c r="O90" s="83">
        <f t="shared" si="1"/>
        <v>0</v>
      </c>
      <c r="P90" s="83">
        <v>0</v>
      </c>
      <c r="Q90" s="83">
        <f t="shared" si="2"/>
        <v>0</v>
      </c>
      <c r="R90" s="83">
        <v>0</v>
      </c>
      <c r="S90" s="84">
        <f t="shared" si="3"/>
        <v>0</v>
      </c>
      <c r="AQ90" s="85" t="s">
        <v>81</v>
      </c>
      <c r="AS90" s="85" t="s">
        <v>5</v>
      </c>
      <c r="AT90" s="85" t="s">
        <v>13</v>
      </c>
      <c r="AX90" s="2" t="s">
        <v>64</v>
      </c>
      <c r="BD90" s="86">
        <f t="shared" si="4"/>
        <v>0</v>
      </c>
      <c r="BE90" s="86">
        <f t="shared" si="5"/>
        <v>0</v>
      </c>
      <c r="BF90" s="86">
        <f t="shared" si="6"/>
        <v>0</v>
      </c>
      <c r="BG90" s="86">
        <f t="shared" si="7"/>
        <v>0</v>
      </c>
      <c r="BH90" s="86">
        <f t="shared" si="8"/>
        <v>0</v>
      </c>
      <c r="BI90" s="2" t="s">
        <v>67</v>
      </c>
      <c r="BJ90" s="86">
        <f t="shared" si="9"/>
        <v>0</v>
      </c>
      <c r="BK90" s="2" t="s">
        <v>81</v>
      </c>
      <c r="BL90" s="85" t="s">
        <v>82</v>
      </c>
    </row>
    <row r="91" spans="2:64" s="9" customFormat="1" ht="48" x14ac:dyDescent="0.25">
      <c r="B91" s="10"/>
      <c r="C91" s="75"/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42.863999999999997</v>
      </c>
      <c r="I91" s="79"/>
      <c r="J91" s="80">
        <f t="shared" si="0"/>
        <v>0</v>
      </c>
      <c r="K91" s="77" t="s">
        <v>69</v>
      </c>
      <c r="L91" s="81" t="s">
        <v>20</v>
      </c>
      <c r="M91" s="82" t="s">
        <v>35</v>
      </c>
      <c r="O91" s="83">
        <f t="shared" si="1"/>
        <v>0</v>
      </c>
      <c r="P91" s="83">
        <v>0</v>
      </c>
      <c r="Q91" s="83">
        <f t="shared" si="2"/>
        <v>0</v>
      </c>
      <c r="R91" s="83">
        <v>0</v>
      </c>
      <c r="S91" s="84">
        <f t="shared" si="3"/>
        <v>0</v>
      </c>
      <c r="AQ91" s="85" t="s">
        <v>81</v>
      </c>
      <c r="AS91" s="85" t="s">
        <v>5</v>
      </c>
      <c r="AT91" s="85" t="s">
        <v>13</v>
      </c>
      <c r="AX91" s="2" t="s">
        <v>64</v>
      </c>
      <c r="BD91" s="86">
        <f t="shared" si="4"/>
        <v>0</v>
      </c>
      <c r="BE91" s="86">
        <f t="shared" si="5"/>
        <v>0</v>
      </c>
      <c r="BF91" s="86">
        <f t="shared" si="6"/>
        <v>0</v>
      </c>
      <c r="BG91" s="86">
        <f t="shared" si="7"/>
        <v>0</v>
      </c>
      <c r="BH91" s="86">
        <f t="shared" si="8"/>
        <v>0</v>
      </c>
      <c r="BI91" s="2" t="s">
        <v>67</v>
      </c>
      <c r="BJ91" s="86">
        <f t="shared" si="9"/>
        <v>0</v>
      </c>
      <c r="BK91" s="2" t="s">
        <v>81</v>
      </c>
      <c r="BL91" s="85" t="s">
        <v>85</v>
      </c>
    </row>
    <row r="92" spans="2:64" s="9" customFormat="1" ht="44.25" customHeight="1" x14ac:dyDescent="0.25">
      <c r="B92" s="10"/>
      <c r="C92" s="75"/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2.2559999999999998</v>
      </c>
      <c r="I92" s="79"/>
      <c r="J92" s="80">
        <f t="shared" si="0"/>
        <v>0</v>
      </c>
      <c r="K92" s="77" t="s">
        <v>69</v>
      </c>
      <c r="L92" s="81" t="s">
        <v>20</v>
      </c>
      <c r="M92" s="82" t="s">
        <v>35</v>
      </c>
      <c r="O92" s="83">
        <f t="shared" si="1"/>
        <v>0</v>
      </c>
      <c r="P92" s="83">
        <v>0</v>
      </c>
      <c r="Q92" s="83">
        <f t="shared" si="2"/>
        <v>0</v>
      </c>
      <c r="R92" s="83">
        <v>0</v>
      </c>
      <c r="S92" s="84">
        <f t="shared" si="3"/>
        <v>0</v>
      </c>
      <c r="AQ92" s="85" t="s">
        <v>81</v>
      </c>
      <c r="AS92" s="85" t="s">
        <v>5</v>
      </c>
      <c r="AT92" s="85" t="s">
        <v>13</v>
      </c>
      <c r="AX92" s="2" t="s">
        <v>64</v>
      </c>
      <c r="BD92" s="86">
        <f t="shared" si="4"/>
        <v>0</v>
      </c>
      <c r="BE92" s="86">
        <f t="shared" si="5"/>
        <v>0</v>
      </c>
      <c r="BF92" s="86">
        <f t="shared" si="6"/>
        <v>0</v>
      </c>
      <c r="BG92" s="86">
        <f t="shared" si="7"/>
        <v>0</v>
      </c>
      <c r="BH92" s="86">
        <f t="shared" si="8"/>
        <v>0</v>
      </c>
      <c r="BI92" s="2" t="s">
        <v>67</v>
      </c>
      <c r="BJ92" s="86">
        <f t="shared" si="9"/>
        <v>0</v>
      </c>
      <c r="BK92" s="2" t="s">
        <v>81</v>
      </c>
      <c r="BL92" s="85" t="s">
        <v>88</v>
      </c>
    </row>
    <row r="93" spans="2:64" s="9" customFormat="1" x14ac:dyDescent="0.25">
      <c r="B93" s="10"/>
      <c r="D93" s="88" t="s">
        <v>89</v>
      </c>
      <c r="F93" s="89" t="s">
        <v>90</v>
      </c>
      <c r="I93" s="90"/>
      <c r="L93" s="91"/>
      <c r="S93" s="92"/>
      <c r="AS93" s="2" t="s">
        <v>89</v>
      </c>
      <c r="AT93" s="2" t="s">
        <v>13</v>
      </c>
    </row>
    <row r="94" spans="2:64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L94" s="68"/>
      <c r="O94" s="69">
        <f>SUM(O95:O105)</f>
        <v>0</v>
      </c>
      <c r="Q94" s="69">
        <f>SUM(Q95:Q105)</f>
        <v>0.33997944615384623</v>
      </c>
      <c r="S94" s="70">
        <f>SUM(S95:S105)</f>
        <v>0.23644153846153848</v>
      </c>
      <c r="AQ94" s="64" t="s">
        <v>13</v>
      </c>
      <c r="AS94" s="71" t="s">
        <v>60</v>
      </c>
      <c r="AT94" s="71" t="s">
        <v>67</v>
      </c>
      <c r="AX94" s="64" t="s">
        <v>64</v>
      </c>
      <c r="BJ94" s="72">
        <f>SUM(BJ95:BJ105)</f>
        <v>0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75.2</v>
      </c>
      <c r="I95" s="79"/>
      <c r="J95" s="80">
        <f t="shared" ref="J95:J105" si="10">ROUND(I95*H95,2)</f>
        <v>0</v>
      </c>
      <c r="K95" s="77" t="s">
        <v>69</v>
      </c>
      <c r="L95" s="81" t="s">
        <v>20</v>
      </c>
      <c r="M95" s="82" t="s">
        <v>35</v>
      </c>
      <c r="O95" s="83">
        <f t="shared" ref="O95:O105" si="11">N95*H95</f>
        <v>0</v>
      </c>
      <c r="P95" s="83">
        <v>0</v>
      </c>
      <c r="Q95" s="83">
        <f t="shared" ref="Q95:Q105" si="12">P95*H95</f>
        <v>0</v>
      </c>
      <c r="R95" s="83">
        <v>0</v>
      </c>
      <c r="S95" s="84">
        <f t="shared" ref="S95:S105" si="13">R95*H95</f>
        <v>0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ref="BD95:BD105" si="14">IF(M95="základní",J95,0)</f>
        <v>0</v>
      </c>
      <c r="BE95" s="86">
        <f t="shared" ref="BE95:BE105" si="15">IF(M95="snížená",J95,0)</f>
        <v>0</v>
      </c>
      <c r="BF95" s="86">
        <f t="shared" ref="BF95:BF105" si="16">IF(M95="zákl. přenesená",J95,0)</f>
        <v>0</v>
      </c>
      <c r="BG95" s="86">
        <f t="shared" ref="BG95:BG105" si="17">IF(M95="sníž. přenesená",J95,0)</f>
        <v>0</v>
      </c>
      <c r="BH95" s="86">
        <f t="shared" ref="BH95:BH105" si="18">IF(M95="nulová",J95,0)</f>
        <v>0</v>
      </c>
      <c r="BI95" s="2" t="s">
        <v>67</v>
      </c>
      <c r="BJ95" s="86">
        <f t="shared" ref="BJ95:BJ105" si="19">ROUND(I95*H95,2)</f>
        <v>0</v>
      </c>
      <c r="BK95" s="2" t="s">
        <v>70</v>
      </c>
      <c r="BL95" s="85" t="s">
        <v>95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75.2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0</v>
      </c>
      <c r="Q96" s="83">
        <f t="shared" si="12"/>
        <v>0</v>
      </c>
      <c r="R96" s="83">
        <v>3.0000000000000001E-3</v>
      </c>
      <c r="S96" s="84">
        <f t="shared" si="13"/>
        <v>0.22560000000000002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98</v>
      </c>
    </row>
    <row r="97" spans="2:64" s="9" customFormat="1" ht="16.5" customHeight="1" x14ac:dyDescent="0.25">
      <c r="B97" s="10"/>
      <c r="C97" s="75"/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75.2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2.9999999999999997E-4</v>
      </c>
      <c r="Q97" s="83">
        <f t="shared" si="12"/>
        <v>2.256E-2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101</v>
      </c>
    </row>
    <row r="98" spans="2:64" s="9" customFormat="1" ht="39.75" customHeight="1" x14ac:dyDescent="0.25">
      <c r="B98" s="10"/>
      <c r="C98" s="93"/>
      <c r="D98" s="93" t="s">
        <v>102</v>
      </c>
      <c r="E98" s="94" t="s">
        <v>103</v>
      </c>
      <c r="F98" s="95" t="s">
        <v>592</v>
      </c>
      <c r="G98" s="96" t="s">
        <v>7</v>
      </c>
      <c r="H98" s="97">
        <f>H97*1.1</f>
        <v>82.720000000000013</v>
      </c>
      <c r="I98" s="98"/>
      <c r="J98" s="99">
        <f t="shared" si="10"/>
        <v>0</v>
      </c>
      <c r="K98" s="77" t="s">
        <v>69</v>
      </c>
      <c r="L98" s="100" t="s">
        <v>20</v>
      </c>
      <c r="M98" s="101" t="s">
        <v>35</v>
      </c>
      <c r="O98" s="83">
        <f t="shared" si="11"/>
        <v>0</v>
      </c>
      <c r="P98" s="83">
        <v>3.6800000000000001E-3</v>
      </c>
      <c r="Q98" s="83">
        <f t="shared" si="12"/>
        <v>0.30440960000000006</v>
      </c>
      <c r="R98" s="83">
        <v>0</v>
      </c>
      <c r="S98" s="84">
        <f t="shared" si="13"/>
        <v>0</v>
      </c>
      <c r="AQ98" s="85" t="s">
        <v>104</v>
      </c>
      <c r="AS98" s="85" t="s">
        <v>102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105</v>
      </c>
    </row>
    <row r="99" spans="2:64" s="9" customFormat="1" ht="21.75" customHeight="1" x14ac:dyDescent="0.25">
      <c r="B99" s="10"/>
      <c r="C99" s="75"/>
      <c r="D99" s="75" t="s">
        <v>5</v>
      </c>
      <c r="E99" s="76" t="s">
        <v>106</v>
      </c>
      <c r="F99" s="77" t="s">
        <v>8</v>
      </c>
      <c r="G99" s="78" t="s">
        <v>9</v>
      </c>
      <c r="H99" s="112">
        <v>36.138461538461542</v>
      </c>
      <c r="I99" s="79"/>
      <c r="J99" s="80">
        <f t="shared" si="10"/>
        <v>0</v>
      </c>
      <c r="K99" s="77" t="s">
        <v>69</v>
      </c>
      <c r="L99" s="81" t="s">
        <v>20</v>
      </c>
      <c r="M99" s="82" t="s">
        <v>35</v>
      </c>
      <c r="O99" s="83">
        <f t="shared" si="11"/>
        <v>0</v>
      </c>
      <c r="P99" s="83">
        <v>0</v>
      </c>
      <c r="Q99" s="83">
        <f t="shared" si="12"/>
        <v>0</v>
      </c>
      <c r="R99" s="83">
        <v>2.9999999999999997E-4</v>
      </c>
      <c r="S99" s="84">
        <f t="shared" si="13"/>
        <v>1.0841538461538461E-2</v>
      </c>
      <c r="AQ99" s="85" t="s">
        <v>70</v>
      </c>
      <c r="AS99" s="85" t="s">
        <v>5</v>
      </c>
      <c r="AT99" s="85" t="s">
        <v>13</v>
      </c>
      <c r="AX99" s="2" t="s">
        <v>64</v>
      </c>
      <c r="BD99" s="86">
        <f t="shared" si="14"/>
        <v>0</v>
      </c>
      <c r="BE99" s="86">
        <f t="shared" si="15"/>
        <v>0</v>
      </c>
      <c r="BF99" s="86">
        <f t="shared" si="16"/>
        <v>0</v>
      </c>
      <c r="BG99" s="86">
        <f t="shared" si="17"/>
        <v>0</v>
      </c>
      <c r="BH99" s="86">
        <f t="shared" si="18"/>
        <v>0</v>
      </c>
      <c r="BI99" s="2" t="s">
        <v>67</v>
      </c>
      <c r="BJ99" s="86">
        <f t="shared" si="19"/>
        <v>0</v>
      </c>
      <c r="BK99" s="2" t="s">
        <v>70</v>
      </c>
      <c r="BL99" s="85" t="s">
        <v>107</v>
      </c>
    </row>
    <row r="100" spans="2:64" s="9" customFormat="1" ht="21.75" customHeight="1" x14ac:dyDescent="0.25">
      <c r="B100" s="10"/>
      <c r="C100" s="75"/>
      <c r="D100" s="75" t="s">
        <v>5</v>
      </c>
      <c r="E100" s="76" t="s">
        <v>108</v>
      </c>
      <c r="F100" s="77" t="s">
        <v>109</v>
      </c>
      <c r="G100" s="78" t="s">
        <v>9</v>
      </c>
      <c r="H100" s="87">
        <f>H99</f>
        <v>36.138461538461542</v>
      </c>
      <c r="I100" s="79"/>
      <c r="J100" s="80">
        <f t="shared" si="10"/>
        <v>0</v>
      </c>
      <c r="K100" s="77" t="s">
        <v>69</v>
      </c>
      <c r="L100" s="81" t="s">
        <v>20</v>
      </c>
      <c r="M100" s="82" t="s">
        <v>35</v>
      </c>
      <c r="O100" s="83">
        <f t="shared" si="11"/>
        <v>0</v>
      </c>
      <c r="P100" s="83">
        <v>1.0000000000000001E-5</v>
      </c>
      <c r="Q100" s="83">
        <f t="shared" si="12"/>
        <v>3.6138461538461547E-4</v>
      </c>
      <c r="R100" s="83">
        <v>0</v>
      </c>
      <c r="S100" s="84">
        <f t="shared" si="13"/>
        <v>0</v>
      </c>
      <c r="AQ100" s="85" t="s">
        <v>70</v>
      </c>
      <c r="AS100" s="85" t="s">
        <v>5</v>
      </c>
      <c r="AT100" s="85" t="s">
        <v>13</v>
      </c>
      <c r="AX100" s="2" t="s">
        <v>64</v>
      </c>
      <c r="BD100" s="86">
        <f t="shared" si="14"/>
        <v>0</v>
      </c>
      <c r="BE100" s="86">
        <f t="shared" si="15"/>
        <v>0</v>
      </c>
      <c r="BF100" s="86">
        <f t="shared" si="16"/>
        <v>0</v>
      </c>
      <c r="BG100" s="86">
        <f t="shared" si="17"/>
        <v>0</v>
      </c>
      <c r="BH100" s="86">
        <f t="shared" si="18"/>
        <v>0</v>
      </c>
      <c r="BI100" s="2" t="s">
        <v>67</v>
      </c>
      <c r="BJ100" s="86">
        <f t="shared" si="19"/>
        <v>0</v>
      </c>
      <c r="BK100" s="2" t="s">
        <v>70</v>
      </c>
      <c r="BL100" s="85" t="s">
        <v>110</v>
      </c>
    </row>
    <row r="101" spans="2:64" s="9" customFormat="1" ht="16.5" customHeight="1" x14ac:dyDescent="0.25">
      <c r="B101" s="10"/>
      <c r="C101" s="93"/>
      <c r="D101" s="93" t="s">
        <v>102</v>
      </c>
      <c r="E101" s="94" t="s">
        <v>111</v>
      </c>
      <c r="F101" s="95" t="s">
        <v>112</v>
      </c>
      <c r="G101" s="96" t="s">
        <v>9</v>
      </c>
      <c r="H101" s="97">
        <f>H99</f>
        <v>36.138461538461542</v>
      </c>
      <c r="I101" s="98"/>
      <c r="J101" s="99">
        <f t="shared" si="10"/>
        <v>0</v>
      </c>
      <c r="K101" s="77" t="s">
        <v>69</v>
      </c>
      <c r="L101" s="100" t="s">
        <v>20</v>
      </c>
      <c r="M101" s="101" t="s">
        <v>35</v>
      </c>
      <c r="O101" s="83">
        <f t="shared" si="11"/>
        <v>0</v>
      </c>
      <c r="P101" s="83">
        <v>3.5E-4</v>
      </c>
      <c r="Q101" s="83">
        <f t="shared" si="12"/>
        <v>1.2648461538461539E-2</v>
      </c>
      <c r="R101" s="83">
        <v>0</v>
      </c>
      <c r="S101" s="84">
        <f t="shared" si="13"/>
        <v>0</v>
      </c>
      <c r="AQ101" s="85" t="s">
        <v>104</v>
      </c>
      <c r="AS101" s="85" t="s">
        <v>102</v>
      </c>
      <c r="AT101" s="85" t="s">
        <v>13</v>
      </c>
      <c r="AX101" s="2" t="s">
        <v>64</v>
      </c>
      <c r="BD101" s="86">
        <f t="shared" si="14"/>
        <v>0</v>
      </c>
      <c r="BE101" s="86">
        <f t="shared" si="15"/>
        <v>0</v>
      </c>
      <c r="BF101" s="86">
        <f t="shared" si="16"/>
        <v>0</v>
      </c>
      <c r="BG101" s="86">
        <f t="shared" si="17"/>
        <v>0</v>
      </c>
      <c r="BH101" s="86">
        <f t="shared" si="18"/>
        <v>0</v>
      </c>
      <c r="BI101" s="2" t="s">
        <v>67</v>
      </c>
      <c r="BJ101" s="86">
        <f t="shared" si="19"/>
        <v>0</v>
      </c>
      <c r="BK101" s="2" t="s">
        <v>70</v>
      </c>
      <c r="BL101" s="85" t="s">
        <v>113</v>
      </c>
    </row>
    <row r="102" spans="2:64" s="9" customFormat="1" ht="36" x14ac:dyDescent="0.25">
      <c r="B102" s="10"/>
      <c r="C102" s="75"/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0.22560000000000002</v>
      </c>
      <c r="I102" s="79"/>
      <c r="J102" s="80">
        <f t="shared" si="10"/>
        <v>0</v>
      </c>
      <c r="K102" s="77" t="s">
        <v>69</v>
      </c>
      <c r="L102" s="81" t="s">
        <v>20</v>
      </c>
      <c r="M102" s="82" t="s">
        <v>35</v>
      </c>
      <c r="O102" s="83">
        <f t="shared" si="11"/>
        <v>0</v>
      </c>
      <c r="P102" s="83">
        <v>0</v>
      </c>
      <c r="Q102" s="83">
        <f t="shared" si="12"/>
        <v>0</v>
      </c>
      <c r="R102" s="83">
        <v>0</v>
      </c>
      <c r="S102" s="84">
        <f t="shared" si="13"/>
        <v>0</v>
      </c>
      <c r="AQ102" s="85" t="s">
        <v>81</v>
      </c>
      <c r="AS102" s="85" t="s">
        <v>5</v>
      </c>
      <c r="AT102" s="85" t="s">
        <v>13</v>
      </c>
      <c r="AX102" s="2" t="s">
        <v>64</v>
      </c>
      <c r="BD102" s="86">
        <f t="shared" si="14"/>
        <v>0</v>
      </c>
      <c r="BE102" s="86">
        <f t="shared" si="15"/>
        <v>0</v>
      </c>
      <c r="BF102" s="86">
        <f t="shared" si="16"/>
        <v>0</v>
      </c>
      <c r="BG102" s="86">
        <f t="shared" si="17"/>
        <v>0</v>
      </c>
      <c r="BH102" s="86">
        <f t="shared" si="18"/>
        <v>0</v>
      </c>
      <c r="BI102" s="2" t="s">
        <v>67</v>
      </c>
      <c r="BJ102" s="86">
        <f t="shared" si="19"/>
        <v>0</v>
      </c>
      <c r="BK102" s="2" t="s">
        <v>81</v>
      </c>
      <c r="BL102" s="85" t="s">
        <v>82</v>
      </c>
    </row>
    <row r="103" spans="2:64" s="9" customFormat="1" ht="48" x14ac:dyDescent="0.25">
      <c r="B103" s="10"/>
      <c r="C103" s="75"/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4.2864000000000004</v>
      </c>
      <c r="I103" s="79"/>
      <c r="J103" s="80">
        <f t="shared" si="10"/>
        <v>0</v>
      </c>
      <c r="K103" s="77" t="s">
        <v>69</v>
      </c>
      <c r="L103" s="81" t="s">
        <v>20</v>
      </c>
      <c r="M103" s="82" t="s">
        <v>35</v>
      </c>
      <c r="O103" s="83">
        <f t="shared" si="11"/>
        <v>0</v>
      </c>
      <c r="P103" s="83">
        <v>0</v>
      </c>
      <c r="Q103" s="83">
        <f t="shared" si="12"/>
        <v>0</v>
      </c>
      <c r="R103" s="83">
        <v>0</v>
      </c>
      <c r="S103" s="84">
        <f t="shared" si="13"/>
        <v>0</v>
      </c>
      <c r="AQ103" s="85" t="s">
        <v>81</v>
      </c>
      <c r="AS103" s="85" t="s">
        <v>5</v>
      </c>
      <c r="AT103" s="85" t="s">
        <v>13</v>
      </c>
      <c r="AX103" s="2" t="s">
        <v>64</v>
      </c>
      <c r="BD103" s="86">
        <f t="shared" si="14"/>
        <v>0</v>
      </c>
      <c r="BE103" s="86">
        <f t="shared" si="15"/>
        <v>0</v>
      </c>
      <c r="BF103" s="86">
        <f t="shared" si="16"/>
        <v>0</v>
      </c>
      <c r="BG103" s="86">
        <f t="shared" si="17"/>
        <v>0</v>
      </c>
      <c r="BH103" s="86">
        <f t="shared" si="18"/>
        <v>0</v>
      </c>
      <c r="BI103" s="2" t="s">
        <v>67</v>
      </c>
      <c r="BJ103" s="86">
        <f t="shared" si="19"/>
        <v>0</v>
      </c>
      <c r="BK103" s="2" t="s">
        <v>81</v>
      </c>
      <c r="BL103" s="85" t="s">
        <v>85</v>
      </c>
    </row>
    <row r="104" spans="2:64" s="9" customFormat="1" ht="44.25" customHeight="1" x14ac:dyDescent="0.25">
      <c r="B104" s="10"/>
      <c r="C104" s="75"/>
      <c r="D104" s="75" t="s">
        <v>5</v>
      </c>
      <c r="E104" s="76" t="s">
        <v>114</v>
      </c>
      <c r="F104" s="77" t="s">
        <v>115</v>
      </c>
      <c r="G104" s="78" t="s">
        <v>77</v>
      </c>
      <c r="H104" s="87">
        <v>0.218</v>
      </c>
      <c r="I104" s="79"/>
      <c r="J104" s="80">
        <f t="shared" si="10"/>
        <v>0</v>
      </c>
      <c r="K104" s="77" t="s">
        <v>69</v>
      </c>
      <c r="L104" s="81" t="s">
        <v>20</v>
      </c>
      <c r="M104" s="82" t="s">
        <v>35</v>
      </c>
      <c r="O104" s="83">
        <f t="shared" si="11"/>
        <v>0</v>
      </c>
      <c r="P104" s="83">
        <v>0</v>
      </c>
      <c r="Q104" s="83">
        <f t="shared" si="12"/>
        <v>0</v>
      </c>
      <c r="R104" s="83">
        <v>0</v>
      </c>
      <c r="S104" s="84">
        <f t="shared" si="13"/>
        <v>0</v>
      </c>
      <c r="AQ104" s="85" t="s">
        <v>81</v>
      </c>
      <c r="AS104" s="85" t="s">
        <v>5</v>
      </c>
      <c r="AT104" s="85" t="s">
        <v>13</v>
      </c>
      <c r="AX104" s="2" t="s">
        <v>64</v>
      </c>
      <c r="BD104" s="86">
        <f t="shared" si="14"/>
        <v>0</v>
      </c>
      <c r="BE104" s="86">
        <f t="shared" si="15"/>
        <v>0</v>
      </c>
      <c r="BF104" s="86">
        <f t="shared" si="16"/>
        <v>0</v>
      </c>
      <c r="BG104" s="86">
        <f t="shared" si="17"/>
        <v>0</v>
      </c>
      <c r="BH104" s="86">
        <f t="shared" si="18"/>
        <v>0</v>
      </c>
      <c r="BI104" s="2" t="s">
        <v>67</v>
      </c>
      <c r="BJ104" s="86">
        <f t="shared" si="19"/>
        <v>0</v>
      </c>
      <c r="BK104" s="2" t="s">
        <v>81</v>
      </c>
      <c r="BL104" s="85" t="s">
        <v>88</v>
      </c>
    </row>
    <row r="105" spans="2:64" s="9" customFormat="1" ht="44.25" customHeight="1" x14ac:dyDescent="0.25">
      <c r="B105" s="10"/>
      <c r="C105" s="75"/>
      <c r="D105" s="75" t="s">
        <v>5</v>
      </c>
      <c r="E105" s="76" t="s">
        <v>116</v>
      </c>
      <c r="F105" s="77" t="s">
        <v>117</v>
      </c>
      <c r="G105" s="78" t="s">
        <v>77</v>
      </c>
      <c r="H105" s="87">
        <f>H102</f>
        <v>0.22560000000000002</v>
      </c>
      <c r="I105" s="79"/>
      <c r="J105" s="80">
        <f t="shared" si="10"/>
        <v>0</v>
      </c>
      <c r="K105" s="77" t="s">
        <v>69</v>
      </c>
      <c r="L105" s="81" t="s">
        <v>20</v>
      </c>
      <c r="M105" s="82" t="s">
        <v>35</v>
      </c>
      <c r="O105" s="83">
        <f t="shared" si="11"/>
        <v>0</v>
      </c>
      <c r="P105" s="83">
        <v>0</v>
      </c>
      <c r="Q105" s="83">
        <f t="shared" si="12"/>
        <v>0</v>
      </c>
      <c r="R105" s="83">
        <v>0</v>
      </c>
      <c r="S105" s="84">
        <f t="shared" si="13"/>
        <v>0</v>
      </c>
      <c r="AQ105" s="85" t="s">
        <v>70</v>
      </c>
      <c r="AS105" s="85" t="s">
        <v>5</v>
      </c>
      <c r="AT105" s="85" t="s">
        <v>13</v>
      </c>
      <c r="AX105" s="2" t="s">
        <v>64</v>
      </c>
      <c r="BD105" s="86">
        <f t="shared" si="14"/>
        <v>0</v>
      </c>
      <c r="BE105" s="86">
        <f t="shared" si="15"/>
        <v>0</v>
      </c>
      <c r="BF105" s="86">
        <f t="shared" si="16"/>
        <v>0</v>
      </c>
      <c r="BG105" s="86">
        <f t="shared" si="17"/>
        <v>0</v>
      </c>
      <c r="BH105" s="86">
        <f t="shared" si="18"/>
        <v>0</v>
      </c>
      <c r="BI105" s="2" t="s">
        <v>67</v>
      </c>
      <c r="BJ105" s="86">
        <f t="shared" si="19"/>
        <v>0</v>
      </c>
      <c r="BK105" s="2" t="s">
        <v>70</v>
      </c>
      <c r="BL105" s="85" t="s">
        <v>118</v>
      </c>
    </row>
    <row r="106" spans="2:64" s="62" customFormat="1" ht="22.9" customHeight="1" x14ac:dyDescent="0.2">
      <c r="B106" s="63"/>
      <c r="D106" s="64" t="s">
        <v>60</v>
      </c>
      <c r="E106" s="73" t="s">
        <v>119</v>
      </c>
      <c r="F106" s="73" t="s">
        <v>120</v>
      </c>
      <c r="I106" s="66"/>
      <c r="J106" s="74">
        <f>SUBTOTAL(9,J107:J109)</f>
        <v>0</v>
      </c>
      <c r="L106" s="68"/>
      <c r="O106" s="69">
        <f>SUM(O107:O109)</f>
        <v>0</v>
      </c>
      <c r="Q106" s="69">
        <f>SUM(Q107:Q109)</f>
        <v>8.3999999999999995E-3</v>
      </c>
      <c r="S106" s="70">
        <f>SUM(S107:S109)</f>
        <v>0</v>
      </c>
      <c r="AQ106" s="64" t="s">
        <v>13</v>
      </c>
      <c r="AS106" s="71" t="s">
        <v>60</v>
      </c>
      <c r="AT106" s="71" t="s">
        <v>67</v>
      </c>
      <c r="AX106" s="64" t="s">
        <v>64</v>
      </c>
      <c r="BJ106" s="72">
        <f>SUM(BJ107:BJ109)</f>
        <v>0</v>
      </c>
    </row>
    <row r="107" spans="2:64" s="9" customFormat="1" ht="37.9" customHeight="1" x14ac:dyDescent="0.25">
      <c r="B107" s="10"/>
      <c r="C107" s="75"/>
      <c r="D107" s="75" t="s">
        <v>5</v>
      </c>
      <c r="E107" s="76" t="s">
        <v>121</v>
      </c>
      <c r="F107" s="77" t="s">
        <v>10</v>
      </c>
      <c r="G107" s="78" t="s">
        <v>7</v>
      </c>
      <c r="H107" s="112">
        <v>56</v>
      </c>
      <c r="I107" s="79"/>
      <c r="J107" s="80">
        <f>ROUND(I107*H107,2)</f>
        <v>0</v>
      </c>
      <c r="K107" s="77" t="s">
        <v>69</v>
      </c>
      <c r="L107" s="81" t="s">
        <v>20</v>
      </c>
      <c r="M107" s="82" t="s">
        <v>35</v>
      </c>
      <c r="O107" s="83">
        <f>N107*H107</f>
        <v>0</v>
      </c>
      <c r="P107" s="83">
        <v>2.0000000000000002E-5</v>
      </c>
      <c r="Q107" s="83">
        <f>P107*H107</f>
        <v>1.1200000000000001E-3</v>
      </c>
      <c r="R107" s="83">
        <v>0</v>
      </c>
      <c r="S107" s="84">
        <f>R107*H107</f>
        <v>0</v>
      </c>
      <c r="AQ107" s="85" t="s">
        <v>70</v>
      </c>
      <c r="AS107" s="85" t="s">
        <v>5</v>
      </c>
      <c r="AT107" s="85" t="s">
        <v>13</v>
      </c>
      <c r="AX107" s="2" t="s">
        <v>64</v>
      </c>
      <c r="BD107" s="86">
        <f>IF(M107="základní",J107,0)</f>
        <v>0</v>
      </c>
      <c r="BE107" s="86">
        <f>IF(M107="snížená",J107,0)</f>
        <v>0</v>
      </c>
      <c r="BF107" s="86">
        <f>IF(M107="zákl. přenesená",J107,0)</f>
        <v>0</v>
      </c>
      <c r="BG107" s="86">
        <f>IF(M107="sníž. přenesená",J107,0)</f>
        <v>0</v>
      </c>
      <c r="BH107" s="86">
        <f>IF(M107="nulová",J107,0)</f>
        <v>0</v>
      </c>
      <c r="BI107" s="2" t="s">
        <v>67</v>
      </c>
      <c r="BJ107" s="86">
        <f>ROUND(I107*H107,2)</f>
        <v>0</v>
      </c>
      <c r="BK107" s="2" t="s">
        <v>70</v>
      </c>
      <c r="BL107" s="85" t="s">
        <v>122</v>
      </c>
    </row>
    <row r="108" spans="2:64" s="9" customFormat="1" ht="24.2" customHeight="1" x14ac:dyDescent="0.25">
      <c r="B108" s="10"/>
      <c r="C108" s="75"/>
      <c r="D108" s="75" t="s">
        <v>5</v>
      </c>
      <c r="E108" s="76" t="s">
        <v>123</v>
      </c>
      <c r="F108" s="77" t="s">
        <v>124</v>
      </c>
      <c r="G108" s="78" t="s">
        <v>7</v>
      </c>
      <c r="H108" s="87">
        <f>H107</f>
        <v>56</v>
      </c>
      <c r="I108" s="79"/>
      <c r="J108" s="80">
        <f>ROUND(I108*H108,2)</f>
        <v>0</v>
      </c>
      <c r="K108" s="77" t="s">
        <v>69</v>
      </c>
      <c r="L108" s="81" t="s">
        <v>20</v>
      </c>
      <c r="M108" s="82" t="s">
        <v>35</v>
      </c>
      <c r="O108" s="83">
        <f>N108*H108</f>
        <v>0</v>
      </c>
      <c r="P108" s="83">
        <v>0</v>
      </c>
      <c r="Q108" s="83">
        <f>P108*H108</f>
        <v>0</v>
      </c>
      <c r="R108" s="83">
        <v>0</v>
      </c>
      <c r="S108" s="84">
        <f>R108*H108</f>
        <v>0</v>
      </c>
      <c r="AQ108" s="85" t="s">
        <v>70</v>
      </c>
      <c r="AS108" s="85" t="s">
        <v>5</v>
      </c>
      <c r="AT108" s="85" t="s">
        <v>13</v>
      </c>
      <c r="AX108" s="2" t="s">
        <v>64</v>
      </c>
      <c r="BD108" s="86">
        <f>IF(M108="základní",J108,0)</f>
        <v>0</v>
      </c>
      <c r="BE108" s="86">
        <f>IF(M108="snížená",J108,0)</f>
        <v>0</v>
      </c>
      <c r="BF108" s="86">
        <f>IF(M108="zákl. přenesená",J108,0)</f>
        <v>0</v>
      </c>
      <c r="BG108" s="86">
        <f>IF(M108="sníž. přenesená",J108,0)</f>
        <v>0</v>
      </c>
      <c r="BH108" s="86">
        <f>IF(M108="nulová",J108,0)</f>
        <v>0</v>
      </c>
      <c r="BI108" s="2" t="s">
        <v>67</v>
      </c>
      <c r="BJ108" s="86">
        <f>ROUND(I108*H108,2)</f>
        <v>0</v>
      </c>
      <c r="BK108" s="2" t="s">
        <v>70</v>
      </c>
      <c r="BL108" s="85" t="s">
        <v>125</v>
      </c>
    </row>
    <row r="109" spans="2:64" s="9" customFormat="1" ht="24.2" customHeight="1" x14ac:dyDescent="0.25">
      <c r="B109" s="10"/>
      <c r="C109" s="75"/>
      <c r="D109" s="75" t="s">
        <v>5</v>
      </c>
      <c r="E109" s="76" t="s">
        <v>126</v>
      </c>
      <c r="F109" s="77" t="s">
        <v>127</v>
      </c>
      <c r="G109" s="78" t="s">
        <v>7</v>
      </c>
      <c r="H109" s="87">
        <f>H108</f>
        <v>56</v>
      </c>
      <c r="I109" s="79"/>
      <c r="J109" s="80">
        <f>ROUND(I109*H109,2)</f>
        <v>0</v>
      </c>
      <c r="K109" s="77" t="s">
        <v>69</v>
      </c>
      <c r="L109" s="81" t="s">
        <v>20</v>
      </c>
      <c r="M109" s="82" t="s">
        <v>35</v>
      </c>
      <c r="O109" s="83">
        <f>N109*H109</f>
        <v>0</v>
      </c>
      <c r="P109" s="83">
        <v>1.2999999999999999E-4</v>
      </c>
      <c r="Q109" s="83">
        <f>P109*H109</f>
        <v>7.2799999999999991E-3</v>
      </c>
      <c r="R109" s="83">
        <v>0</v>
      </c>
      <c r="S109" s="84">
        <f>R109*H109</f>
        <v>0</v>
      </c>
      <c r="AQ109" s="85" t="s">
        <v>70</v>
      </c>
      <c r="AS109" s="85" t="s">
        <v>5</v>
      </c>
      <c r="AT109" s="85" t="s">
        <v>13</v>
      </c>
      <c r="AX109" s="2" t="s">
        <v>64</v>
      </c>
      <c r="BD109" s="86">
        <f>IF(M109="základní",J109,0)</f>
        <v>0</v>
      </c>
      <c r="BE109" s="86">
        <f>IF(M109="snížená",J109,0)</f>
        <v>0</v>
      </c>
      <c r="BF109" s="86">
        <f>IF(M109="zákl. přenesená",J109,0)</f>
        <v>0</v>
      </c>
      <c r="BG109" s="86">
        <f>IF(M109="sníž. přenesená",J109,0)</f>
        <v>0</v>
      </c>
      <c r="BH109" s="86">
        <f>IF(M109="nulová",J109,0)</f>
        <v>0</v>
      </c>
      <c r="BI109" s="2" t="s">
        <v>67</v>
      </c>
      <c r="BJ109" s="86">
        <f>ROUND(I109*H109,2)</f>
        <v>0</v>
      </c>
      <c r="BK109" s="2" t="s">
        <v>70</v>
      </c>
      <c r="BL109" s="85" t="s">
        <v>128</v>
      </c>
    </row>
    <row r="110" spans="2:64" s="62" customFormat="1" ht="22.9" customHeight="1" x14ac:dyDescent="0.2">
      <c r="B110" s="63"/>
      <c r="D110" s="64" t="s">
        <v>60</v>
      </c>
      <c r="E110" s="73" t="s">
        <v>129</v>
      </c>
      <c r="F110" s="73" t="s">
        <v>130</v>
      </c>
      <c r="I110" s="66"/>
      <c r="J110" s="74">
        <f>SUBTOTAL(9,J111:J116)</f>
        <v>0</v>
      </c>
      <c r="L110" s="68"/>
      <c r="O110" s="69">
        <f>SUM(O111:O116)</f>
        <v>0</v>
      </c>
      <c r="Q110" s="69">
        <f>SUM(Q111:Q116)</f>
        <v>0.18067</v>
      </c>
      <c r="S110" s="70">
        <f>SUM(S111:S116)</f>
        <v>5.518E-2</v>
      </c>
      <c r="AQ110" s="64" t="s">
        <v>13</v>
      </c>
      <c r="AS110" s="71" t="s">
        <v>60</v>
      </c>
      <c r="AT110" s="71" t="s">
        <v>67</v>
      </c>
      <c r="AX110" s="64" t="s">
        <v>64</v>
      </c>
      <c r="BJ110" s="72">
        <f>SUM(BJ111:BJ116)</f>
        <v>0</v>
      </c>
    </row>
    <row r="111" spans="2:64" s="9" customFormat="1" ht="24.2" customHeight="1" x14ac:dyDescent="0.25">
      <c r="B111" s="10"/>
      <c r="C111" s="75"/>
      <c r="D111" s="75" t="s">
        <v>5</v>
      </c>
      <c r="E111" s="76" t="s">
        <v>131</v>
      </c>
      <c r="F111" s="77" t="s">
        <v>132</v>
      </c>
      <c r="G111" s="78" t="s">
        <v>7</v>
      </c>
      <c r="H111" s="87">
        <f>H107+H112</f>
        <v>145</v>
      </c>
      <c r="I111" s="79"/>
      <c r="J111" s="80">
        <f t="shared" ref="J111:J116" si="20">ROUND(I111*H111,2)</f>
        <v>0</v>
      </c>
      <c r="K111" s="77" t="s">
        <v>69</v>
      </c>
      <c r="L111" s="81" t="s">
        <v>20</v>
      </c>
      <c r="M111" s="82" t="s">
        <v>35</v>
      </c>
      <c r="O111" s="83">
        <f t="shared" ref="O111:O116" si="21">N111*H111</f>
        <v>0</v>
      </c>
      <c r="P111" s="83">
        <v>0</v>
      </c>
      <c r="Q111" s="83">
        <f t="shared" ref="Q111:Q116" si="22">P111*H111</f>
        <v>0</v>
      </c>
      <c r="R111" s="83">
        <v>0</v>
      </c>
      <c r="S111" s="84">
        <f t="shared" ref="S111:S116" si="23">R111*H111</f>
        <v>0</v>
      </c>
      <c r="AQ111" s="85" t="s">
        <v>70</v>
      </c>
      <c r="AS111" s="85" t="s">
        <v>5</v>
      </c>
      <c r="AT111" s="85" t="s">
        <v>13</v>
      </c>
      <c r="AX111" s="2" t="s">
        <v>64</v>
      </c>
      <c r="BD111" s="86">
        <f t="shared" ref="BD111:BD116" si="24">IF(M111="základní",J111,0)</f>
        <v>0</v>
      </c>
      <c r="BE111" s="86">
        <f t="shared" ref="BE111:BE116" si="25">IF(M111="snížená",J111,0)</f>
        <v>0</v>
      </c>
      <c r="BF111" s="86">
        <f t="shared" ref="BF111:BF116" si="26">IF(M111="zákl. přenesená",J111,0)</f>
        <v>0</v>
      </c>
      <c r="BG111" s="86">
        <f t="shared" ref="BG111:BG116" si="27">IF(M111="sníž. přenesená",J111,0)</f>
        <v>0</v>
      </c>
      <c r="BH111" s="86">
        <f t="shared" ref="BH111:BH116" si="28">IF(M111="nulová",J111,0)</f>
        <v>0</v>
      </c>
      <c r="BI111" s="2" t="s">
        <v>67</v>
      </c>
      <c r="BJ111" s="86">
        <f t="shared" ref="BJ111:BJ116" si="29">ROUND(I111*H111,2)</f>
        <v>0</v>
      </c>
      <c r="BK111" s="2" t="s">
        <v>70</v>
      </c>
      <c r="BL111" s="85" t="s">
        <v>133</v>
      </c>
    </row>
    <row r="112" spans="2:64" s="9" customFormat="1" ht="16.5" customHeight="1" x14ac:dyDescent="0.25">
      <c r="B112" s="10"/>
      <c r="C112" s="75"/>
      <c r="D112" s="75" t="s">
        <v>5</v>
      </c>
      <c r="E112" s="76" t="s">
        <v>134</v>
      </c>
      <c r="F112" s="77" t="s">
        <v>11</v>
      </c>
      <c r="G112" s="78" t="s">
        <v>7</v>
      </c>
      <c r="H112" s="112">
        <v>89</v>
      </c>
      <c r="I112" s="79"/>
      <c r="J112" s="80">
        <f t="shared" si="20"/>
        <v>0</v>
      </c>
      <c r="K112" s="77" t="s">
        <v>69</v>
      </c>
      <c r="L112" s="81" t="s">
        <v>20</v>
      </c>
      <c r="M112" s="82" t="s">
        <v>35</v>
      </c>
      <c r="O112" s="83">
        <f t="shared" si="21"/>
        <v>0</v>
      </c>
      <c r="P112" s="83">
        <v>1E-3</v>
      </c>
      <c r="Q112" s="83">
        <f t="shared" si="22"/>
        <v>8.8999999999999996E-2</v>
      </c>
      <c r="R112" s="83">
        <v>3.1E-4</v>
      </c>
      <c r="S112" s="84">
        <f t="shared" si="23"/>
        <v>2.759E-2</v>
      </c>
      <c r="AQ112" s="85" t="s">
        <v>70</v>
      </c>
      <c r="AS112" s="85" t="s">
        <v>5</v>
      </c>
      <c r="AT112" s="85" t="s">
        <v>13</v>
      </c>
      <c r="AX112" s="2" t="s">
        <v>64</v>
      </c>
      <c r="BD112" s="86">
        <f t="shared" si="24"/>
        <v>0</v>
      </c>
      <c r="BE112" s="86">
        <f t="shared" si="25"/>
        <v>0</v>
      </c>
      <c r="BF112" s="86">
        <f t="shared" si="26"/>
        <v>0</v>
      </c>
      <c r="BG112" s="86">
        <f t="shared" si="27"/>
        <v>0</v>
      </c>
      <c r="BH112" s="86">
        <f t="shared" si="28"/>
        <v>0</v>
      </c>
      <c r="BI112" s="2" t="s">
        <v>67</v>
      </c>
      <c r="BJ112" s="86">
        <f t="shared" si="29"/>
        <v>0</v>
      </c>
      <c r="BK112" s="2" t="s">
        <v>70</v>
      </c>
      <c r="BL112" s="85" t="s">
        <v>135</v>
      </c>
    </row>
    <row r="113" spans="2:64" s="9" customFormat="1" ht="24.2" customHeight="1" x14ac:dyDescent="0.25">
      <c r="B113" s="10"/>
      <c r="C113" s="75"/>
      <c r="D113" s="75" t="s">
        <v>5</v>
      </c>
      <c r="E113" s="76" t="s">
        <v>136</v>
      </c>
      <c r="F113" s="77" t="s">
        <v>137</v>
      </c>
      <c r="G113" s="78" t="s">
        <v>7</v>
      </c>
      <c r="H113" s="87">
        <f>H112</f>
        <v>89</v>
      </c>
      <c r="I113" s="79"/>
      <c r="J113" s="80">
        <f t="shared" si="20"/>
        <v>0</v>
      </c>
      <c r="K113" s="77" t="s">
        <v>69</v>
      </c>
      <c r="L113" s="81" t="s">
        <v>20</v>
      </c>
      <c r="M113" s="82" t="s">
        <v>35</v>
      </c>
      <c r="O113" s="83">
        <f t="shared" si="21"/>
        <v>0</v>
      </c>
      <c r="P113" s="83">
        <v>1E-3</v>
      </c>
      <c r="Q113" s="83">
        <f t="shared" si="22"/>
        <v>8.8999999999999996E-2</v>
      </c>
      <c r="R113" s="83">
        <v>3.1E-4</v>
      </c>
      <c r="S113" s="84">
        <f t="shared" si="23"/>
        <v>2.759E-2</v>
      </c>
      <c r="AQ113" s="85" t="s">
        <v>70</v>
      </c>
      <c r="AS113" s="85" t="s">
        <v>5</v>
      </c>
      <c r="AT113" s="85" t="s">
        <v>13</v>
      </c>
      <c r="AX113" s="2" t="s">
        <v>64</v>
      </c>
      <c r="BD113" s="86">
        <f t="shared" si="24"/>
        <v>0</v>
      </c>
      <c r="BE113" s="86">
        <f t="shared" si="25"/>
        <v>0</v>
      </c>
      <c r="BF113" s="86">
        <f t="shared" si="26"/>
        <v>0</v>
      </c>
      <c r="BG113" s="86">
        <f t="shared" si="27"/>
        <v>0</v>
      </c>
      <c r="BH113" s="86">
        <f t="shared" si="28"/>
        <v>0</v>
      </c>
      <c r="BI113" s="2" t="s">
        <v>67</v>
      </c>
      <c r="BJ113" s="86">
        <f t="shared" si="29"/>
        <v>0</v>
      </c>
      <c r="BK113" s="2" t="s">
        <v>70</v>
      </c>
      <c r="BL113" s="85" t="s">
        <v>138</v>
      </c>
    </row>
    <row r="114" spans="2:64" s="9" customFormat="1" ht="24.2" customHeight="1" x14ac:dyDescent="0.25">
      <c r="B114" s="10"/>
      <c r="C114" s="75"/>
      <c r="D114" s="75" t="s">
        <v>5</v>
      </c>
      <c r="E114" s="76" t="s">
        <v>139</v>
      </c>
      <c r="F114" s="77" t="s">
        <v>140</v>
      </c>
      <c r="G114" s="78" t="s">
        <v>7</v>
      </c>
      <c r="H114" s="87">
        <f>H113</f>
        <v>89</v>
      </c>
      <c r="I114" s="79"/>
      <c r="J114" s="80">
        <f t="shared" si="20"/>
        <v>0</v>
      </c>
      <c r="K114" s="77" t="s">
        <v>69</v>
      </c>
      <c r="L114" s="81" t="s">
        <v>20</v>
      </c>
      <c r="M114" s="82" t="s">
        <v>35</v>
      </c>
      <c r="O114" s="83">
        <f t="shared" si="21"/>
        <v>0</v>
      </c>
      <c r="P114" s="83">
        <v>0</v>
      </c>
      <c r="Q114" s="83">
        <f t="shared" si="22"/>
        <v>0</v>
      </c>
      <c r="R114" s="83">
        <v>0</v>
      </c>
      <c r="S114" s="84">
        <f t="shared" si="23"/>
        <v>0</v>
      </c>
      <c r="AQ114" s="85" t="s">
        <v>70</v>
      </c>
      <c r="AS114" s="85" t="s">
        <v>5</v>
      </c>
      <c r="AT114" s="85" t="s">
        <v>13</v>
      </c>
      <c r="AX114" s="2" t="s">
        <v>64</v>
      </c>
      <c r="BD114" s="86">
        <f t="shared" si="24"/>
        <v>0</v>
      </c>
      <c r="BE114" s="86">
        <f t="shared" si="25"/>
        <v>0</v>
      </c>
      <c r="BF114" s="86">
        <f t="shared" si="26"/>
        <v>0</v>
      </c>
      <c r="BG114" s="86">
        <f t="shared" si="27"/>
        <v>0</v>
      </c>
      <c r="BH114" s="86">
        <f t="shared" si="28"/>
        <v>0</v>
      </c>
      <c r="BI114" s="2" t="s">
        <v>67</v>
      </c>
      <c r="BJ114" s="86">
        <f t="shared" si="29"/>
        <v>0</v>
      </c>
      <c r="BK114" s="2" t="s">
        <v>70</v>
      </c>
      <c r="BL114" s="85" t="s">
        <v>141</v>
      </c>
    </row>
    <row r="115" spans="2:64" s="9" customFormat="1" ht="24.2" customHeight="1" x14ac:dyDescent="0.25">
      <c r="B115" s="10"/>
      <c r="C115" s="75"/>
      <c r="D115" s="75" t="s">
        <v>5</v>
      </c>
      <c r="E115" s="76" t="s">
        <v>142</v>
      </c>
      <c r="F115" s="77" t="s">
        <v>143</v>
      </c>
      <c r="G115" s="78" t="s">
        <v>7</v>
      </c>
      <c r="H115" s="87">
        <f>H87</f>
        <v>75.2</v>
      </c>
      <c r="I115" s="79"/>
      <c r="J115" s="80">
        <f t="shared" si="20"/>
        <v>0</v>
      </c>
      <c r="K115" s="77" t="s">
        <v>69</v>
      </c>
      <c r="L115" s="81" t="s">
        <v>20</v>
      </c>
      <c r="M115" s="82" t="s">
        <v>35</v>
      </c>
      <c r="O115" s="83">
        <f t="shared" si="21"/>
        <v>0</v>
      </c>
      <c r="P115" s="83">
        <v>0</v>
      </c>
      <c r="Q115" s="83">
        <f t="shared" si="22"/>
        <v>0</v>
      </c>
      <c r="R115" s="83">
        <v>0</v>
      </c>
      <c r="S115" s="84">
        <f t="shared" si="23"/>
        <v>0</v>
      </c>
      <c r="AQ115" s="85" t="s">
        <v>70</v>
      </c>
      <c r="AS115" s="85" t="s">
        <v>5</v>
      </c>
      <c r="AT115" s="85" t="s">
        <v>13</v>
      </c>
      <c r="AX115" s="2" t="s">
        <v>64</v>
      </c>
      <c r="BD115" s="86">
        <f t="shared" si="24"/>
        <v>0</v>
      </c>
      <c r="BE115" s="86">
        <f t="shared" si="25"/>
        <v>0</v>
      </c>
      <c r="BF115" s="86">
        <f t="shared" si="26"/>
        <v>0</v>
      </c>
      <c r="BG115" s="86">
        <f t="shared" si="27"/>
        <v>0</v>
      </c>
      <c r="BH115" s="86">
        <f t="shared" si="28"/>
        <v>0</v>
      </c>
      <c r="BI115" s="2" t="s">
        <v>67</v>
      </c>
      <c r="BJ115" s="86">
        <f t="shared" si="29"/>
        <v>0</v>
      </c>
      <c r="BK115" s="2" t="s">
        <v>70</v>
      </c>
      <c r="BL115" s="85" t="s">
        <v>144</v>
      </c>
    </row>
    <row r="116" spans="2:64" s="9" customFormat="1" ht="21.75" customHeight="1" x14ac:dyDescent="0.25">
      <c r="B116" s="10"/>
      <c r="C116" s="75"/>
      <c r="D116" s="75" t="s">
        <v>5</v>
      </c>
      <c r="E116" s="76" t="s">
        <v>145</v>
      </c>
      <c r="F116" s="77" t="s">
        <v>146</v>
      </c>
      <c r="G116" s="78" t="s">
        <v>7</v>
      </c>
      <c r="H116" s="87">
        <f>H112</f>
        <v>89</v>
      </c>
      <c r="I116" s="79"/>
      <c r="J116" s="80">
        <f t="shared" si="20"/>
        <v>0</v>
      </c>
      <c r="K116" s="77" t="s">
        <v>69</v>
      </c>
      <c r="L116" s="81" t="s">
        <v>20</v>
      </c>
      <c r="M116" s="82" t="s">
        <v>35</v>
      </c>
      <c r="O116" s="83">
        <f t="shared" si="21"/>
        <v>0</v>
      </c>
      <c r="P116" s="83">
        <v>3.0000000000000001E-5</v>
      </c>
      <c r="Q116" s="83">
        <f t="shared" si="22"/>
        <v>2.6700000000000001E-3</v>
      </c>
      <c r="R116" s="83">
        <v>0</v>
      </c>
      <c r="S116" s="84">
        <f t="shared" si="23"/>
        <v>0</v>
      </c>
      <c r="AQ116" s="85" t="s">
        <v>70</v>
      </c>
      <c r="AS116" s="85" t="s">
        <v>5</v>
      </c>
      <c r="AT116" s="85" t="s">
        <v>13</v>
      </c>
      <c r="AX116" s="2" t="s">
        <v>64</v>
      </c>
      <c r="BD116" s="86">
        <f t="shared" si="24"/>
        <v>0</v>
      </c>
      <c r="BE116" s="86">
        <f t="shared" si="25"/>
        <v>0</v>
      </c>
      <c r="BF116" s="86">
        <f t="shared" si="26"/>
        <v>0</v>
      </c>
      <c r="BG116" s="86">
        <f t="shared" si="27"/>
        <v>0</v>
      </c>
      <c r="BH116" s="86">
        <f t="shared" si="28"/>
        <v>0</v>
      </c>
      <c r="BI116" s="2" t="s">
        <v>67</v>
      </c>
      <c r="BJ116" s="86">
        <f t="shared" si="29"/>
        <v>0</v>
      </c>
      <c r="BK116" s="2" t="s">
        <v>70</v>
      </c>
      <c r="BL116" s="85" t="s">
        <v>147</v>
      </c>
    </row>
    <row r="117" spans="2:64" s="9" customFormat="1" ht="21.75" customHeight="1" x14ac:dyDescent="0.25">
      <c r="B117" s="10"/>
      <c r="C117" s="144"/>
      <c r="D117" s="144"/>
      <c r="E117" s="145"/>
      <c r="F117" s="146"/>
      <c r="G117" s="147"/>
      <c r="H117" s="148"/>
      <c r="I117" s="159"/>
      <c r="J117" s="149"/>
      <c r="K117" s="146"/>
      <c r="L117" s="150"/>
      <c r="M117" s="82"/>
      <c r="O117" s="83"/>
      <c r="P117" s="83"/>
      <c r="Q117" s="83"/>
      <c r="R117" s="83"/>
      <c r="S117" s="83"/>
      <c r="AQ117" s="85"/>
      <c r="AS117" s="85"/>
      <c r="AT117" s="85"/>
      <c r="AX117" s="2"/>
      <c r="BD117" s="86"/>
      <c r="BE117" s="86"/>
      <c r="BF117" s="86"/>
      <c r="BG117" s="86"/>
      <c r="BH117" s="86"/>
      <c r="BI117" s="2"/>
      <c r="BJ117" s="86"/>
      <c r="BK117" s="2"/>
      <c r="BL117" s="85"/>
    </row>
    <row r="118" spans="2:64" s="9" customFormat="1" ht="21.75" customHeight="1" x14ac:dyDescent="0.25">
      <c r="B118" s="10"/>
      <c r="C118" s="144"/>
      <c r="D118" s="144"/>
      <c r="E118" s="145"/>
      <c r="F118" s="146" t="s">
        <v>586</v>
      </c>
      <c r="G118" s="147"/>
      <c r="H118" s="148"/>
      <c r="I118" s="159"/>
      <c r="J118" s="149"/>
      <c r="K118" s="146"/>
      <c r="L118" s="150"/>
      <c r="M118" s="82"/>
      <c r="O118" s="83"/>
      <c r="P118" s="83"/>
      <c r="Q118" s="83"/>
      <c r="R118" s="83"/>
      <c r="S118" s="83"/>
      <c r="AQ118" s="85"/>
      <c r="AS118" s="85"/>
      <c r="AT118" s="85"/>
      <c r="AX118" s="2"/>
      <c r="BD118" s="86"/>
      <c r="BE118" s="86"/>
      <c r="BF118" s="86"/>
      <c r="BG118" s="86"/>
      <c r="BH118" s="86"/>
      <c r="BI118" s="2"/>
      <c r="BJ118" s="86"/>
      <c r="BK118" s="2"/>
      <c r="BL118" s="85"/>
    </row>
    <row r="119" spans="2:64" s="9" customFormat="1" ht="21.75" customHeight="1" x14ac:dyDescent="0.25">
      <c r="B119" s="10"/>
      <c r="C119" s="151"/>
      <c r="D119" s="151" t="s">
        <v>5</v>
      </c>
      <c r="E119" s="152"/>
      <c r="F119" s="153" t="s">
        <v>596</v>
      </c>
      <c r="G119" s="154" t="s">
        <v>580</v>
      </c>
      <c r="H119" s="155">
        <v>1</v>
      </c>
      <c r="I119" s="156"/>
      <c r="J119" s="157">
        <f>H119*I119</f>
        <v>0</v>
      </c>
      <c r="K119" s="153"/>
      <c r="L119" s="150"/>
      <c r="M119" s="82"/>
      <c r="O119" s="83"/>
      <c r="P119" s="83"/>
      <c r="Q119" s="83"/>
      <c r="R119" s="83"/>
      <c r="S119" s="83"/>
      <c r="AQ119" s="85"/>
      <c r="AS119" s="85"/>
      <c r="AT119" s="85"/>
      <c r="AX119" s="2"/>
      <c r="BD119" s="86"/>
      <c r="BE119" s="86"/>
      <c r="BF119" s="86"/>
      <c r="BG119" s="86"/>
      <c r="BH119" s="86"/>
      <c r="BI119" s="2"/>
      <c r="BJ119" s="86"/>
      <c r="BK119" s="2"/>
      <c r="BL119" s="85"/>
    </row>
    <row r="120" spans="2:64" s="9" customFormat="1" ht="21.75" customHeight="1" x14ac:dyDescent="0.25">
      <c r="B120" s="10"/>
      <c r="C120" s="151"/>
      <c r="D120" s="151" t="s">
        <v>5</v>
      </c>
      <c r="E120" s="152"/>
      <c r="F120" s="153" t="s">
        <v>597</v>
      </c>
      <c r="G120" s="154" t="s">
        <v>580</v>
      </c>
      <c r="H120" s="155">
        <v>1</v>
      </c>
      <c r="I120" s="156"/>
      <c r="J120" s="157">
        <f>H120*I120</f>
        <v>0</v>
      </c>
      <c r="K120" s="153"/>
      <c r="L120" s="150"/>
      <c r="M120" s="82"/>
      <c r="O120" s="83"/>
      <c r="P120" s="83"/>
      <c r="Q120" s="83"/>
      <c r="R120" s="83"/>
      <c r="S120" s="83"/>
      <c r="AQ120" s="85"/>
      <c r="AS120" s="85"/>
      <c r="AT120" s="85"/>
      <c r="AX120" s="2"/>
      <c r="BD120" s="86"/>
      <c r="BE120" s="86"/>
      <c r="BF120" s="86"/>
      <c r="BG120" s="86"/>
      <c r="BH120" s="86"/>
      <c r="BI120" s="2"/>
      <c r="BJ120" s="86"/>
      <c r="BK120" s="2"/>
      <c r="BL120" s="85"/>
    </row>
    <row r="121" spans="2:64" s="9" customFormat="1" ht="24.75" customHeight="1" x14ac:dyDescent="0.25">
      <c r="B121" s="10"/>
      <c r="C121" s="151"/>
      <c r="D121" s="151" t="s">
        <v>5</v>
      </c>
      <c r="E121" s="152"/>
      <c r="F121" s="153" t="s">
        <v>595</v>
      </c>
      <c r="G121" s="154" t="s">
        <v>580</v>
      </c>
      <c r="H121" s="155">
        <v>1</v>
      </c>
      <c r="I121" s="156"/>
      <c r="J121" s="157">
        <f>H121*I121</f>
        <v>0</v>
      </c>
      <c r="K121" s="153"/>
      <c r="L121" s="150"/>
      <c r="M121" s="82"/>
      <c r="O121" s="83"/>
      <c r="P121" s="83"/>
      <c r="Q121" s="83"/>
      <c r="R121" s="83"/>
      <c r="S121" s="83"/>
      <c r="AQ121" s="85"/>
      <c r="AS121" s="85"/>
      <c r="AT121" s="85"/>
      <c r="AX121" s="2"/>
      <c r="BD121" s="86"/>
      <c r="BE121" s="86"/>
      <c r="BF121" s="86"/>
      <c r="BG121" s="86"/>
      <c r="BH121" s="86"/>
      <c r="BI121" s="2"/>
      <c r="BJ121" s="86"/>
      <c r="BK121" s="2"/>
      <c r="BL121" s="85"/>
    </row>
    <row r="122" spans="2:64" s="9" customFormat="1" ht="21.75" customHeight="1" x14ac:dyDescent="0.25">
      <c r="B122" s="10"/>
      <c r="C122" s="151"/>
      <c r="D122" s="151" t="s">
        <v>5</v>
      </c>
      <c r="E122" s="152"/>
      <c r="F122" s="153" t="s">
        <v>585</v>
      </c>
      <c r="G122" s="154" t="s">
        <v>580</v>
      </c>
      <c r="H122" s="155">
        <v>1</v>
      </c>
      <c r="I122" s="156"/>
      <c r="J122" s="157">
        <f>H122*I122</f>
        <v>0</v>
      </c>
      <c r="K122" s="153"/>
      <c r="L122" s="150"/>
      <c r="M122" s="82"/>
      <c r="O122" s="83"/>
      <c r="P122" s="83"/>
      <c r="Q122" s="83"/>
      <c r="R122" s="83"/>
      <c r="S122" s="83"/>
      <c r="AQ122" s="85"/>
      <c r="AS122" s="85"/>
      <c r="AT122" s="85"/>
      <c r="AX122" s="2"/>
      <c r="BD122" s="86"/>
      <c r="BE122" s="86"/>
      <c r="BF122" s="86"/>
      <c r="BG122" s="86"/>
      <c r="BH122" s="86"/>
      <c r="BI122" s="2"/>
      <c r="BJ122" s="86"/>
      <c r="BK122" s="2"/>
      <c r="BL122" s="85"/>
    </row>
    <row r="123" spans="2:64" s="9" customFormat="1" ht="6.95" customHeight="1" x14ac:dyDescent="0.25">
      <c r="B123" s="30"/>
      <c r="C123" s="31"/>
      <c r="D123" s="31"/>
      <c r="E123" s="31"/>
      <c r="F123" s="31"/>
      <c r="G123" s="31"/>
      <c r="H123" s="31"/>
      <c r="I123" s="31"/>
      <c r="J123" s="31"/>
      <c r="K123" s="31"/>
    </row>
  </sheetData>
  <sheetProtection algorithmName="SHA-512" hashValue="jUfyZk/9UdEW/qZAY8NNZvRVI1AfqMx699h2ocU9AewdchPVT+eEfTz+Ata+Om2zDjwAZAiSWIyKoT/sWdpX/Q==" saltValue="x0uv98YV64EcF9hq3EOWfA==" spinCount="100000" sheet="1" objects="1" scenarios="1"/>
  <autoFilter ref="C83:K116" xr:uid="{00000000-0009-0000-0000-000001000000}"/>
  <mergeCells count="9">
    <mergeCell ref="E50:H50"/>
    <mergeCell ref="E74:H74"/>
    <mergeCell ref="E76:H76"/>
    <mergeCell ref="L2:U2"/>
    <mergeCell ref="E7:H7"/>
    <mergeCell ref="E9:H9"/>
    <mergeCell ref="E18:H18"/>
    <mergeCell ref="E27:H27"/>
    <mergeCell ref="E48:H48"/>
  </mergeCells>
  <hyperlinks>
    <hyperlink ref="F93" r:id="rId1" xr:uid="{80EB114D-46FE-473C-992E-4291182DCF7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8</vt:i4>
      </vt:variant>
    </vt:vector>
  </HeadingPairs>
  <TitlesOfParts>
    <vt:vector size="14" baseType="lpstr">
      <vt:lpstr>Rekapitulace stavby</vt:lpstr>
      <vt:lpstr>101 - Laboratoř chemie</vt:lpstr>
      <vt:lpstr>101 Lab. chem. Vzduchotechnika </vt:lpstr>
      <vt:lpstr>Počítačová učebna 20+1_malba</vt:lpstr>
      <vt:lpstr>Počítačová učebna 18+1_malba</vt:lpstr>
      <vt:lpstr>Uč. přír. věd_malba,podlaha</vt:lpstr>
      <vt:lpstr>'101 - Laboratoř chemie'!Názvy_tisku</vt:lpstr>
      <vt:lpstr>'Počítačová učebna 18+1_malba'!Názvy_tisku</vt:lpstr>
      <vt:lpstr>'Počítačová učebna 20+1_malba'!Názvy_tisku</vt:lpstr>
      <vt:lpstr>'Uč. přír. věd_malba,podlaha'!Názvy_tisku</vt:lpstr>
      <vt:lpstr>'101 - Laboratoř chemie'!Oblast_tisku</vt:lpstr>
      <vt:lpstr>'Počítačová učebna 18+1_malba'!Oblast_tisku</vt:lpstr>
      <vt:lpstr>'Počítačová učebna 20+1_malba'!Oblast_tisku</vt:lpstr>
      <vt:lpstr>'Uč. přír. věd_malba,podlaha'!Oblast_tisku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Grunt Tomáš</cp:lastModifiedBy>
  <dcterms:created xsi:type="dcterms:W3CDTF">2022-09-21T19:20:40Z</dcterms:created>
  <dcterms:modified xsi:type="dcterms:W3CDTF">2025-04-23T11:31:18Z</dcterms:modified>
</cp:coreProperties>
</file>