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K:\JIRKA\VZ 2025\8_25_Stavební_úpravy_tříd_ZŠ _Karla_ Jeřábka_Roudnice_nad_Labem(VEU12-2025) J\1_Podklady\"/>
    </mc:Choice>
  </mc:AlternateContent>
  <xr:revisionPtr revIDLastSave="0" documentId="13_ncr:1_{70166D54-939C-49F7-A495-73BD0BF25B02}" xr6:coauthVersionLast="47" xr6:coauthVersionMax="47" xr10:uidLastSave="{00000000-0000-0000-0000-000000000000}"/>
  <bookViews>
    <workbookView xWindow="-120" yWindow="-120" windowWidth="29040" windowHeight="15840" firstSheet="1" activeTab="1" xr2:uid="{BA13F9A6-C09A-4398-A79A-D289CDD96E1B}"/>
  </bookViews>
  <sheets>
    <sheet name="Rekapitulace stavby" sheetId="43" r:id="rId1"/>
    <sheet name="101 - Laboratoř chemie" sheetId="40" r:id="rId2"/>
    <sheet name="101 Lab. chem. Vzduchotechnika " sheetId="44" r:id="rId3"/>
    <sheet name="Počítačová učebna 20+1_malba" sheetId="36" r:id="rId4"/>
    <sheet name="Počítačová učebna 18+1_malba" sheetId="38" r:id="rId5"/>
    <sheet name="Uč. přír. věd_malba,podlaha" sheetId="35" r:id="rId6"/>
  </sheets>
  <externalReferences>
    <externalReference r:id="rId7"/>
  </externalReferences>
  <definedNames>
    <definedName name="_xlnm._FilterDatabase" localSheetId="1" hidden="1">'101 - Laboratoř chemie'!$C$146:$K$325</definedName>
    <definedName name="_xlnm._FilterDatabase" localSheetId="4" hidden="1">'Počítačová učebna 18+1_malba'!$C$83:$K$116</definedName>
    <definedName name="_xlnm._FilterDatabase" localSheetId="3" hidden="1">'Počítačová učebna 20+1_malba'!$C$83:$J$116</definedName>
    <definedName name="_xlnm._FilterDatabase" localSheetId="5" hidden="1">'Uč. přír. věd_malba,podlaha'!$C$83:$K$116</definedName>
    <definedName name="_xlnm.Print_Titles" localSheetId="1">'101 - Laboratoř chemie'!$146:$146</definedName>
    <definedName name="_xlnm.Print_Titles" localSheetId="4">'Počítačová učebna 18+1_malba'!$83:$83</definedName>
    <definedName name="_xlnm.Print_Titles" localSheetId="3">'Počítačová učebna 20+1_malba'!$83:$83</definedName>
    <definedName name="_xlnm.Print_Titles" localSheetId="5">'Uč. přír. věd_malba,podlaha'!$83:$83</definedName>
    <definedName name="_xlnm.Print_Area" localSheetId="1">'101 - Laboratoř chemie'!$C$4:$J$76,'101 - Laboratoř chemie'!$C$82:$J$128,'101 - Laboratoř chemie'!$C$134:$J$325</definedName>
    <definedName name="_xlnm.Print_Area" localSheetId="4">'Počítačová učebna 18+1_malba'!$C$4:$J$39,'Počítačová učebna 18+1_malba'!$C$45:$J$65,'Počítačová učebna 18+1_malba'!$C$71:$K$116</definedName>
    <definedName name="_xlnm.Print_Area" localSheetId="3">'Počítačová učebna 20+1_malba'!$C$4:$J$39,'Počítačová učebna 20+1_malba'!$C$45:$J$65,'Počítačová učebna 20+1_malba'!$C$71:$J$116</definedName>
    <definedName name="_xlnm.Print_Area" localSheetId="5">'Uč. přír. věd_malba,podlaha'!$C$4:$J$39,'Uč. přír. věd_malba,podlaha'!$C$45:$J$65,'Uč. přír. věd_malba,podlaha'!$C$71:$K$116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5" i="44" l="1"/>
  <c r="F14" i="44"/>
  <c r="J121" i="35"/>
  <c r="J119" i="35"/>
  <c r="J120" i="35"/>
  <c r="J122" i="35"/>
  <c r="J266" i="40"/>
  <c r="F5" i="44"/>
  <c r="F6" i="44"/>
  <c r="F7" i="44"/>
  <c r="F8" i="44"/>
  <c r="F9" i="44"/>
  <c r="F10" i="44"/>
  <c r="F11" i="44"/>
  <c r="F12" i="44"/>
  <c r="F13" i="44"/>
  <c r="F16" i="44"/>
  <c r="F4" i="44"/>
  <c r="H108" i="38"/>
  <c r="F18" i="44" l="1"/>
  <c r="BK318" i="40"/>
  <c r="BI318" i="40"/>
  <c r="BH318" i="40"/>
  <c r="BG318" i="40"/>
  <c r="BF318" i="40"/>
  <c r="T318" i="40"/>
  <c r="T310" i="40" s="1"/>
  <c r="R318" i="40"/>
  <c r="P318" i="40"/>
  <c r="J319" i="40"/>
  <c r="BE318" i="40" s="1"/>
  <c r="BK311" i="40"/>
  <c r="BI311" i="40"/>
  <c r="BH311" i="40"/>
  <c r="BG311" i="40"/>
  <c r="BF311" i="40"/>
  <c r="T311" i="40"/>
  <c r="R311" i="40"/>
  <c r="R310" i="40" s="1"/>
  <c r="P311" i="40"/>
  <c r="P310" i="40" s="1"/>
  <c r="J312" i="40"/>
  <c r="BE311" i="40" s="1"/>
  <c r="BK309" i="40"/>
  <c r="BI309" i="40"/>
  <c r="BH309" i="40"/>
  <c r="BG309" i="40"/>
  <c r="BF309" i="40"/>
  <c r="T309" i="40"/>
  <c r="R309" i="40"/>
  <c r="P309" i="40"/>
  <c r="J310" i="40"/>
  <c r="BE309" i="40" s="1"/>
  <c r="BK307" i="40"/>
  <c r="BI307" i="40"/>
  <c r="BH307" i="40"/>
  <c r="BG307" i="40"/>
  <c r="BF307" i="40"/>
  <c r="T307" i="40"/>
  <c r="R307" i="40"/>
  <c r="P307" i="40"/>
  <c r="J308" i="40"/>
  <c r="BE307" i="40" s="1"/>
  <c r="BK305" i="40"/>
  <c r="BI305" i="40"/>
  <c r="BH305" i="40"/>
  <c r="BG305" i="40"/>
  <c r="BF305" i="40"/>
  <c r="T305" i="40"/>
  <c r="R305" i="40"/>
  <c r="P305" i="40"/>
  <c r="J306" i="40"/>
  <c r="BE305" i="40" s="1"/>
  <c r="BK303" i="40"/>
  <c r="BI303" i="40"/>
  <c r="BH303" i="40"/>
  <c r="BG303" i="40"/>
  <c r="BF303" i="40"/>
  <c r="T303" i="40"/>
  <c r="R303" i="40"/>
  <c r="P303" i="40"/>
  <c r="J304" i="40"/>
  <c r="BE303" i="40" s="1"/>
  <c r="BK301" i="40"/>
  <c r="BI301" i="40"/>
  <c r="BH301" i="40"/>
  <c r="BG301" i="40"/>
  <c r="BF301" i="40"/>
  <c r="T301" i="40"/>
  <c r="R301" i="40"/>
  <c r="P301" i="40"/>
  <c r="J302" i="40"/>
  <c r="BE301" i="40" s="1"/>
  <c r="BK299" i="40"/>
  <c r="BI299" i="40"/>
  <c r="BH299" i="40"/>
  <c r="BG299" i="40"/>
  <c r="BF299" i="40"/>
  <c r="T299" i="40"/>
  <c r="R299" i="40"/>
  <c r="P299" i="40"/>
  <c r="J300" i="40"/>
  <c r="BE299" i="40" s="1"/>
  <c r="BK297" i="40"/>
  <c r="BI297" i="40"/>
  <c r="BH297" i="40"/>
  <c r="BG297" i="40"/>
  <c r="BF297" i="40"/>
  <c r="T297" i="40"/>
  <c r="R297" i="40"/>
  <c r="P297" i="40"/>
  <c r="J298" i="40"/>
  <c r="BE297" i="40" s="1"/>
  <c r="BK295" i="40"/>
  <c r="BI295" i="40"/>
  <c r="BH295" i="40"/>
  <c r="BG295" i="40"/>
  <c r="BF295" i="40"/>
  <c r="T295" i="40"/>
  <c r="R295" i="40"/>
  <c r="P295" i="40"/>
  <c r="P294" i="40" s="1"/>
  <c r="J296" i="40"/>
  <c r="BE295" i="40" s="1"/>
  <c r="BK293" i="40"/>
  <c r="BI293" i="40"/>
  <c r="BH293" i="40"/>
  <c r="BG293" i="40"/>
  <c r="BF293" i="40"/>
  <c r="T293" i="40"/>
  <c r="R293" i="40"/>
  <c r="P293" i="40"/>
  <c r="J294" i="40"/>
  <c r="BE293" i="40" s="1"/>
  <c r="BK291" i="40"/>
  <c r="BI291" i="40"/>
  <c r="BH291" i="40"/>
  <c r="BG291" i="40"/>
  <c r="BF291" i="40"/>
  <c r="T291" i="40"/>
  <c r="R291" i="40"/>
  <c r="P291" i="40"/>
  <c r="J292" i="40"/>
  <c r="BE291" i="40" s="1"/>
  <c r="BK288" i="40"/>
  <c r="BI288" i="40"/>
  <c r="BH288" i="40"/>
  <c r="BG288" i="40"/>
  <c r="BF288" i="40"/>
  <c r="T288" i="40"/>
  <c r="R288" i="40"/>
  <c r="P288" i="40"/>
  <c r="J289" i="40"/>
  <c r="BE288" i="40" s="1"/>
  <c r="BK286" i="40"/>
  <c r="BI286" i="40"/>
  <c r="BH286" i="40"/>
  <c r="BG286" i="40"/>
  <c r="BF286" i="40"/>
  <c r="T286" i="40"/>
  <c r="R286" i="40"/>
  <c r="P286" i="40"/>
  <c r="J287" i="40"/>
  <c r="BE286" i="40" s="1"/>
  <c r="BK284" i="40"/>
  <c r="BI284" i="40"/>
  <c r="BH284" i="40"/>
  <c r="BG284" i="40"/>
  <c r="BF284" i="40"/>
  <c r="T284" i="40"/>
  <c r="R284" i="40"/>
  <c r="P284" i="40"/>
  <c r="J285" i="40"/>
  <c r="BE284" i="40" s="1"/>
  <c r="BK282" i="40"/>
  <c r="BI282" i="40"/>
  <c r="BH282" i="40"/>
  <c r="BG282" i="40"/>
  <c r="BF282" i="40"/>
  <c r="T282" i="40"/>
  <c r="R282" i="40"/>
  <c r="P282" i="40"/>
  <c r="J283" i="40"/>
  <c r="BE282" i="40" s="1"/>
  <c r="BK281" i="40"/>
  <c r="BI281" i="40"/>
  <c r="BH281" i="40"/>
  <c r="BG281" i="40"/>
  <c r="BF281" i="40"/>
  <c r="T281" i="40"/>
  <c r="R281" i="40"/>
  <c r="P281" i="40"/>
  <c r="J282" i="40"/>
  <c r="BE281" i="40" s="1"/>
  <c r="BK280" i="40"/>
  <c r="BI280" i="40"/>
  <c r="BH280" i="40"/>
  <c r="BG280" i="40"/>
  <c r="BF280" i="40"/>
  <c r="T280" i="40"/>
  <c r="R280" i="40"/>
  <c r="P280" i="40"/>
  <c r="J281" i="40"/>
  <c r="BE280" i="40" s="1"/>
  <c r="BK279" i="40"/>
  <c r="BI279" i="40"/>
  <c r="BH279" i="40"/>
  <c r="BG279" i="40"/>
  <c r="BF279" i="40"/>
  <c r="T279" i="40"/>
  <c r="R279" i="40"/>
  <c r="P279" i="40"/>
  <c r="J280" i="40"/>
  <c r="BE279" i="40" s="1"/>
  <c r="BK278" i="40"/>
  <c r="BI278" i="40"/>
  <c r="BH278" i="40"/>
  <c r="BG278" i="40"/>
  <c r="BF278" i="40"/>
  <c r="T278" i="40"/>
  <c r="R278" i="40"/>
  <c r="P278" i="40"/>
  <c r="J279" i="40"/>
  <c r="BE278" i="40" s="1"/>
  <c r="BK277" i="40"/>
  <c r="BI277" i="40"/>
  <c r="BH277" i="40"/>
  <c r="BG277" i="40"/>
  <c r="BF277" i="40"/>
  <c r="T277" i="40"/>
  <c r="R277" i="40"/>
  <c r="P277" i="40"/>
  <c r="J278" i="40"/>
  <c r="BE277" i="40" s="1"/>
  <c r="BK276" i="40"/>
  <c r="BI276" i="40"/>
  <c r="BH276" i="40"/>
  <c r="BG276" i="40"/>
  <c r="BF276" i="40"/>
  <c r="T276" i="40"/>
  <c r="R276" i="40"/>
  <c r="P276" i="40"/>
  <c r="J277" i="40"/>
  <c r="BE276" i="40" s="1"/>
  <c r="BK274" i="40"/>
  <c r="BI274" i="40"/>
  <c r="BH274" i="40"/>
  <c r="BG274" i="40"/>
  <c r="BF274" i="40"/>
  <c r="T274" i="40"/>
  <c r="R274" i="40"/>
  <c r="P274" i="40"/>
  <c r="J275" i="40"/>
  <c r="BE274" i="40" s="1"/>
  <c r="BK272" i="40"/>
  <c r="BI272" i="40"/>
  <c r="BH272" i="40"/>
  <c r="BG272" i="40"/>
  <c r="BF272" i="40"/>
  <c r="T272" i="40"/>
  <c r="R272" i="40"/>
  <c r="P272" i="40"/>
  <c r="J273" i="40"/>
  <c r="BE272" i="40" s="1"/>
  <c r="BK271" i="40"/>
  <c r="BI271" i="40"/>
  <c r="BH271" i="40"/>
  <c r="BG271" i="40"/>
  <c r="BF271" i="40"/>
  <c r="T271" i="40"/>
  <c r="R271" i="40"/>
  <c r="P271" i="40"/>
  <c r="J272" i="40"/>
  <c r="BE271" i="40" s="1"/>
  <c r="BK269" i="40"/>
  <c r="BI269" i="40"/>
  <c r="BH269" i="40"/>
  <c r="BG269" i="40"/>
  <c r="BF269" i="40"/>
  <c r="T269" i="40"/>
  <c r="R269" i="40"/>
  <c r="P269" i="40"/>
  <c r="J270" i="40"/>
  <c r="BE269" i="40" s="1"/>
  <c r="BK267" i="40"/>
  <c r="BI267" i="40"/>
  <c r="BH267" i="40"/>
  <c r="BG267" i="40"/>
  <c r="BF267" i="40"/>
  <c r="T267" i="40"/>
  <c r="R267" i="40"/>
  <c r="P267" i="40"/>
  <c r="J268" i="40"/>
  <c r="BE267" i="40" s="1"/>
  <c r="BK265" i="40"/>
  <c r="BI265" i="40"/>
  <c r="BH265" i="40"/>
  <c r="BG265" i="40"/>
  <c r="BF265" i="40"/>
  <c r="T265" i="40"/>
  <c r="T263" i="40" s="1"/>
  <c r="R265" i="40"/>
  <c r="P265" i="40"/>
  <c r="J265" i="40"/>
  <c r="BE265" i="40" s="1"/>
  <c r="BK264" i="40"/>
  <c r="BI264" i="40"/>
  <c r="BH264" i="40"/>
  <c r="BG264" i="40"/>
  <c r="BF264" i="40"/>
  <c r="T264" i="40"/>
  <c r="R264" i="40"/>
  <c r="R263" i="40" s="1"/>
  <c r="P264" i="40"/>
  <c r="J264" i="40"/>
  <c r="BK262" i="40"/>
  <c r="BI262" i="40"/>
  <c r="BH262" i="40"/>
  <c r="BG262" i="40"/>
  <c r="BF262" i="40"/>
  <c r="T262" i="40"/>
  <c r="R262" i="40"/>
  <c r="P262" i="40"/>
  <c r="J262" i="40"/>
  <c r="BE262" i="40" s="1"/>
  <c r="BK261" i="40"/>
  <c r="BI261" i="40"/>
  <c r="BH261" i="40"/>
  <c r="BG261" i="40"/>
  <c r="BF261" i="40"/>
  <c r="T261" i="40"/>
  <c r="R261" i="40"/>
  <c r="P261" i="40"/>
  <c r="J261" i="40"/>
  <c r="BE261" i="40" s="1"/>
  <c r="BK260" i="40"/>
  <c r="BI260" i="40"/>
  <c r="BH260" i="40"/>
  <c r="BG260" i="40"/>
  <c r="BF260" i="40"/>
  <c r="T260" i="40"/>
  <c r="R260" i="40"/>
  <c r="P260" i="40"/>
  <c r="J260" i="40"/>
  <c r="BE260" i="40" s="1"/>
  <c r="BK259" i="40"/>
  <c r="BI259" i="40"/>
  <c r="BH259" i="40"/>
  <c r="BG259" i="40"/>
  <c r="BF259" i="40"/>
  <c r="T259" i="40"/>
  <c r="R259" i="40"/>
  <c r="P259" i="40"/>
  <c r="J259" i="40"/>
  <c r="BE259" i="40" s="1"/>
  <c r="BK257" i="40"/>
  <c r="BI257" i="40"/>
  <c r="BH257" i="40"/>
  <c r="BG257" i="40"/>
  <c r="BF257" i="40"/>
  <c r="T257" i="40"/>
  <c r="R257" i="40"/>
  <c r="P257" i="40"/>
  <c r="J257" i="40"/>
  <c r="BE257" i="40" s="1"/>
  <c r="BK254" i="40"/>
  <c r="BI254" i="40"/>
  <c r="BH254" i="40"/>
  <c r="BG254" i="40"/>
  <c r="BF254" i="40"/>
  <c r="T254" i="40"/>
  <c r="R254" i="40"/>
  <c r="P254" i="40"/>
  <c r="J254" i="40"/>
  <c r="BE254" i="40" s="1"/>
  <c r="BK252" i="40"/>
  <c r="BI252" i="40"/>
  <c r="BH252" i="40"/>
  <c r="BG252" i="40"/>
  <c r="BF252" i="40"/>
  <c r="T252" i="40"/>
  <c r="R252" i="40"/>
  <c r="P252" i="40"/>
  <c r="J252" i="40"/>
  <c r="BE252" i="40" s="1"/>
  <c r="BK250" i="40"/>
  <c r="BI250" i="40"/>
  <c r="BH250" i="40"/>
  <c r="BG250" i="40"/>
  <c r="BF250" i="40"/>
  <c r="T250" i="40"/>
  <c r="R250" i="40"/>
  <c r="P250" i="40"/>
  <c r="J250" i="40"/>
  <c r="BE250" i="40" s="1"/>
  <c r="BK246" i="40"/>
  <c r="BI246" i="40"/>
  <c r="BH246" i="40"/>
  <c r="BG246" i="40"/>
  <c r="BF246" i="40"/>
  <c r="T246" i="40"/>
  <c r="R246" i="40"/>
  <c r="P246" i="40"/>
  <c r="J246" i="40"/>
  <c r="BE246" i="40" s="1"/>
  <c r="BK244" i="40"/>
  <c r="BI244" i="40"/>
  <c r="BH244" i="40"/>
  <c r="BG244" i="40"/>
  <c r="BF244" i="40"/>
  <c r="T244" i="40"/>
  <c r="R244" i="40"/>
  <c r="P244" i="40"/>
  <c r="J244" i="40"/>
  <c r="BE244" i="40" s="1"/>
  <c r="BK242" i="40"/>
  <c r="BI242" i="40"/>
  <c r="BH242" i="40"/>
  <c r="BG242" i="40"/>
  <c r="BF242" i="40"/>
  <c r="T242" i="40"/>
  <c r="R242" i="40"/>
  <c r="P242" i="40"/>
  <c r="J242" i="40"/>
  <c r="BE242" i="40" s="1"/>
  <c r="BK239" i="40"/>
  <c r="BI239" i="40"/>
  <c r="BH239" i="40"/>
  <c r="BG239" i="40"/>
  <c r="BF239" i="40"/>
  <c r="T239" i="40"/>
  <c r="R239" i="40"/>
  <c r="P239" i="40"/>
  <c r="J239" i="40"/>
  <c r="BE239" i="40" s="1"/>
  <c r="BK237" i="40"/>
  <c r="BI237" i="40"/>
  <c r="BH237" i="40"/>
  <c r="BG237" i="40"/>
  <c r="BF237" i="40"/>
  <c r="T237" i="40"/>
  <c r="R237" i="40"/>
  <c r="P237" i="40"/>
  <c r="J237" i="40"/>
  <c r="BE237" i="40" s="1"/>
  <c r="BK235" i="40"/>
  <c r="BI235" i="40"/>
  <c r="BH235" i="40"/>
  <c r="BG235" i="40"/>
  <c r="BF235" i="40"/>
  <c r="T235" i="40"/>
  <c r="R235" i="40"/>
  <c r="P235" i="40"/>
  <c r="J235" i="40"/>
  <c r="BE235" i="40" s="1"/>
  <c r="BK232" i="40"/>
  <c r="BK231" i="40" s="1"/>
  <c r="J231" i="40" s="1"/>
  <c r="J106" i="40" s="1"/>
  <c r="BI232" i="40"/>
  <c r="BH232" i="40"/>
  <c r="BG232" i="40"/>
  <c r="BF232" i="40"/>
  <c r="T232" i="40"/>
  <c r="T231" i="40" s="1"/>
  <c r="R232" i="40"/>
  <c r="R231" i="40" s="1"/>
  <c r="P232" i="40"/>
  <c r="P231" i="40" s="1"/>
  <c r="J232" i="40"/>
  <c r="BE232" i="40" s="1"/>
  <c r="BK230" i="40"/>
  <c r="BI230" i="40"/>
  <c r="BH230" i="40"/>
  <c r="BG230" i="40"/>
  <c r="BF230" i="40"/>
  <c r="T230" i="40"/>
  <c r="R230" i="40"/>
  <c r="P230" i="40"/>
  <c r="J230" i="40"/>
  <c r="BE230" i="40" s="1"/>
  <c r="BK228" i="40"/>
  <c r="BI228" i="40"/>
  <c r="BH228" i="40"/>
  <c r="BG228" i="40"/>
  <c r="BF228" i="40"/>
  <c r="T228" i="40"/>
  <c r="R228" i="40"/>
  <c r="P228" i="40"/>
  <c r="J228" i="40"/>
  <c r="BE228" i="40" s="1"/>
  <c r="BK227" i="40"/>
  <c r="BI227" i="40"/>
  <c r="BH227" i="40"/>
  <c r="BG227" i="40"/>
  <c r="BF227" i="40"/>
  <c r="T227" i="40"/>
  <c r="R227" i="40"/>
  <c r="P227" i="40"/>
  <c r="J227" i="40"/>
  <c r="BE227" i="40" s="1"/>
  <c r="BK225" i="40"/>
  <c r="BI225" i="40"/>
  <c r="BH225" i="40"/>
  <c r="BG225" i="40"/>
  <c r="BF225" i="40"/>
  <c r="T225" i="40"/>
  <c r="R225" i="40"/>
  <c r="P225" i="40"/>
  <c r="J225" i="40"/>
  <c r="BE225" i="40" s="1"/>
  <c r="BK224" i="40"/>
  <c r="BI224" i="40"/>
  <c r="BH224" i="40"/>
  <c r="BG224" i="40"/>
  <c r="BF224" i="40"/>
  <c r="T224" i="40"/>
  <c r="R224" i="40"/>
  <c r="P224" i="40"/>
  <c r="J224" i="40"/>
  <c r="BE224" i="40" s="1"/>
  <c r="BK222" i="40"/>
  <c r="BK221" i="40" s="1"/>
  <c r="J221" i="40" s="1"/>
  <c r="J104" i="40" s="1"/>
  <c r="BI222" i="40"/>
  <c r="BH222" i="40"/>
  <c r="BG222" i="40"/>
  <c r="BF222" i="40"/>
  <c r="T222" i="40"/>
  <c r="T221" i="40" s="1"/>
  <c r="R222" i="40"/>
  <c r="R221" i="40" s="1"/>
  <c r="P222" i="40"/>
  <c r="P221" i="40" s="1"/>
  <c r="J222" i="40"/>
  <c r="BE222" i="40" s="1"/>
  <c r="BK220" i="40"/>
  <c r="BI220" i="40"/>
  <c r="BH220" i="40"/>
  <c r="BG220" i="40"/>
  <c r="BF220" i="40"/>
  <c r="T220" i="40"/>
  <c r="R220" i="40"/>
  <c r="P220" i="40"/>
  <c r="J220" i="40"/>
  <c r="BE220" i="40" s="1"/>
  <c r="BK218" i="40"/>
  <c r="BI218" i="40"/>
  <c r="BH218" i="40"/>
  <c r="BG218" i="40"/>
  <c r="BF218" i="40"/>
  <c r="T218" i="40"/>
  <c r="R218" i="40"/>
  <c r="P218" i="40"/>
  <c r="J218" i="40"/>
  <c r="BE218" i="40" s="1"/>
  <c r="BK217" i="40"/>
  <c r="BI217" i="40"/>
  <c r="BH217" i="40"/>
  <c r="BG217" i="40"/>
  <c r="BF217" i="40"/>
  <c r="T217" i="40"/>
  <c r="R217" i="40"/>
  <c r="P217" i="40"/>
  <c r="P216" i="40" s="1"/>
  <c r="J217" i="40"/>
  <c r="BE217" i="40" s="1"/>
  <c r="BK214" i="40"/>
  <c r="BI214" i="40"/>
  <c r="BH214" i="40"/>
  <c r="BG214" i="40"/>
  <c r="BF214" i="40"/>
  <c r="T214" i="40"/>
  <c r="R214" i="40"/>
  <c r="P214" i="40"/>
  <c r="J214" i="40"/>
  <c r="BE214" i="40" s="1"/>
  <c r="BK213" i="40"/>
  <c r="BI213" i="40"/>
  <c r="BH213" i="40"/>
  <c r="BG213" i="40"/>
  <c r="BF213" i="40"/>
  <c r="T213" i="40"/>
  <c r="R213" i="40"/>
  <c r="P213" i="40"/>
  <c r="J213" i="40"/>
  <c r="BE213" i="40" s="1"/>
  <c r="BK211" i="40"/>
  <c r="BI211" i="40"/>
  <c r="BH211" i="40"/>
  <c r="BG211" i="40"/>
  <c r="BF211" i="40"/>
  <c r="T211" i="40"/>
  <c r="R211" i="40"/>
  <c r="P211" i="40"/>
  <c r="J211" i="40"/>
  <c r="BE211" i="40" s="1"/>
  <c r="BK206" i="40"/>
  <c r="BI206" i="40"/>
  <c r="BH206" i="40"/>
  <c r="BG206" i="40"/>
  <c r="BF206" i="40"/>
  <c r="T206" i="40"/>
  <c r="R206" i="40"/>
  <c r="P206" i="40"/>
  <c r="J206" i="40"/>
  <c r="BE206" i="40" s="1"/>
  <c r="BK200" i="40"/>
  <c r="BI200" i="40"/>
  <c r="BH200" i="40"/>
  <c r="BG200" i="40"/>
  <c r="BF200" i="40"/>
  <c r="T200" i="40"/>
  <c r="R200" i="40"/>
  <c r="P200" i="40"/>
  <c r="J200" i="40"/>
  <c r="BE200" i="40" s="1"/>
  <c r="BK198" i="40"/>
  <c r="BI198" i="40"/>
  <c r="BH198" i="40"/>
  <c r="BG198" i="40"/>
  <c r="BF198" i="40"/>
  <c r="T198" i="40"/>
  <c r="R198" i="40"/>
  <c r="P198" i="40"/>
  <c r="J198" i="40"/>
  <c r="BE198" i="40" s="1"/>
  <c r="BK195" i="40"/>
  <c r="BI195" i="40"/>
  <c r="BH195" i="40"/>
  <c r="BG195" i="40"/>
  <c r="BF195" i="40"/>
  <c r="T195" i="40"/>
  <c r="R195" i="40"/>
  <c r="P195" i="40"/>
  <c r="J195" i="40"/>
  <c r="BE195" i="40" s="1"/>
  <c r="BK193" i="40"/>
  <c r="BI193" i="40"/>
  <c r="BH193" i="40"/>
  <c r="BG193" i="40"/>
  <c r="BF193" i="40"/>
  <c r="T193" i="40"/>
  <c r="R193" i="40"/>
  <c r="P193" i="40"/>
  <c r="J193" i="40"/>
  <c r="BE193" i="40" s="1"/>
  <c r="BK191" i="40"/>
  <c r="BI191" i="40"/>
  <c r="BH191" i="40"/>
  <c r="BG191" i="40"/>
  <c r="BF191" i="40"/>
  <c r="T191" i="40"/>
  <c r="R191" i="40"/>
  <c r="P191" i="40"/>
  <c r="J191" i="40"/>
  <c r="BE191" i="40" s="1"/>
  <c r="BK189" i="40"/>
  <c r="BI189" i="40"/>
  <c r="BH189" i="40"/>
  <c r="BG189" i="40"/>
  <c r="BF189" i="40"/>
  <c r="T189" i="40"/>
  <c r="R189" i="40"/>
  <c r="P189" i="40"/>
  <c r="J189" i="40"/>
  <c r="BE189" i="40" s="1"/>
  <c r="BK188" i="40"/>
  <c r="BI188" i="40"/>
  <c r="BH188" i="40"/>
  <c r="BG188" i="40"/>
  <c r="BF188" i="40"/>
  <c r="T188" i="40"/>
  <c r="R188" i="40"/>
  <c r="P188" i="40"/>
  <c r="J188" i="40"/>
  <c r="BE188" i="40" s="1"/>
  <c r="BK186" i="40"/>
  <c r="BI186" i="40"/>
  <c r="BH186" i="40"/>
  <c r="BG186" i="40"/>
  <c r="BF186" i="40"/>
  <c r="T186" i="40"/>
  <c r="R186" i="40"/>
  <c r="P186" i="40"/>
  <c r="J186" i="40"/>
  <c r="BE186" i="40" s="1"/>
  <c r="BK184" i="40"/>
  <c r="BI184" i="40"/>
  <c r="BH184" i="40"/>
  <c r="BG184" i="40"/>
  <c r="BF184" i="40"/>
  <c r="T184" i="40"/>
  <c r="R184" i="40"/>
  <c r="P184" i="40"/>
  <c r="J184" i="40"/>
  <c r="BE184" i="40" s="1"/>
  <c r="BK182" i="40"/>
  <c r="BI182" i="40"/>
  <c r="BH182" i="40"/>
  <c r="BG182" i="40"/>
  <c r="BF182" i="40"/>
  <c r="T182" i="40"/>
  <c r="R182" i="40"/>
  <c r="P182" i="40"/>
  <c r="J182" i="40"/>
  <c r="BE182" i="40" s="1"/>
  <c r="BK180" i="40"/>
  <c r="BI180" i="40"/>
  <c r="BH180" i="40"/>
  <c r="BG180" i="40"/>
  <c r="BF180" i="40"/>
  <c r="T180" i="40"/>
  <c r="R180" i="40"/>
  <c r="P180" i="40"/>
  <c r="J180" i="40"/>
  <c r="BE180" i="40" s="1"/>
  <c r="BK178" i="40"/>
  <c r="BI178" i="40"/>
  <c r="BH178" i="40"/>
  <c r="BG178" i="40"/>
  <c r="BF178" i="40"/>
  <c r="T178" i="40"/>
  <c r="R178" i="40"/>
  <c r="P178" i="40"/>
  <c r="J178" i="40"/>
  <c r="BE178" i="40" s="1"/>
  <c r="BK176" i="40"/>
  <c r="BI176" i="40"/>
  <c r="BH176" i="40"/>
  <c r="BG176" i="40"/>
  <c r="BF176" i="40"/>
  <c r="T176" i="40"/>
  <c r="R176" i="40"/>
  <c r="R175" i="40" s="1"/>
  <c r="P176" i="40"/>
  <c r="J176" i="40"/>
  <c r="BE176" i="40" s="1"/>
  <c r="BK168" i="40"/>
  <c r="BI168" i="40"/>
  <c r="BH168" i="40"/>
  <c r="BG168" i="40"/>
  <c r="BF168" i="40"/>
  <c r="T168" i="40"/>
  <c r="R168" i="40"/>
  <c r="P168" i="40"/>
  <c r="J168" i="40"/>
  <c r="BE168" i="40" s="1"/>
  <c r="BK163" i="40"/>
  <c r="BI163" i="40"/>
  <c r="BH163" i="40"/>
  <c r="BG163" i="40"/>
  <c r="BF163" i="40"/>
  <c r="T163" i="40"/>
  <c r="R163" i="40"/>
  <c r="P163" i="40"/>
  <c r="J163" i="40"/>
  <c r="BE163" i="40" s="1"/>
  <c r="BK160" i="40"/>
  <c r="BI160" i="40"/>
  <c r="BH160" i="40"/>
  <c r="BG160" i="40"/>
  <c r="BF160" i="40"/>
  <c r="T160" i="40"/>
  <c r="R160" i="40"/>
  <c r="P160" i="40"/>
  <c r="J160" i="40"/>
  <c r="BE160" i="40" s="1"/>
  <c r="BK158" i="40"/>
  <c r="BI158" i="40"/>
  <c r="BH158" i="40"/>
  <c r="BG158" i="40"/>
  <c r="BF158" i="40"/>
  <c r="T158" i="40"/>
  <c r="R158" i="40"/>
  <c r="P158" i="40"/>
  <c r="J158" i="40"/>
  <c r="BE158" i="40" s="1"/>
  <c r="BK155" i="40"/>
  <c r="BI155" i="40"/>
  <c r="BH155" i="40"/>
  <c r="BG155" i="40"/>
  <c r="BF155" i="40"/>
  <c r="T155" i="40"/>
  <c r="R155" i="40"/>
  <c r="P155" i="40"/>
  <c r="J155" i="40"/>
  <c r="BE155" i="40" s="1"/>
  <c r="BK153" i="40"/>
  <c r="BI153" i="40"/>
  <c r="BH153" i="40"/>
  <c r="BG153" i="40"/>
  <c r="BF153" i="40"/>
  <c r="T153" i="40"/>
  <c r="R153" i="40"/>
  <c r="R152" i="40" s="1"/>
  <c r="P153" i="40"/>
  <c r="J153" i="40"/>
  <c r="BE153" i="40" s="1"/>
  <c r="BK150" i="40"/>
  <c r="BK149" i="40" s="1"/>
  <c r="J149" i="40" s="1"/>
  <c r="J98" i="40" s="1"/>
  <c r="BI150" i="40"/>
  <c r="BH150" i="40"/>
  <c r="BG150" i="40"/>
  <c r="BF150" i="40"/>
  <c r="T150" i="40"/>
  <c r="R150" i="40"/>
  <c r="R149" i="40" s="1"/>
  <c r="P150" i="40"/>
  <c r="P149" i="40" s="1"/>
  <c r="J150" i="40"/>
  <c r="BE150" i="40" s="1"/>
  <c r="T149" i="40"/>
  <c r="J141" i="40"/>
  <c r="F141" i="40"/>
  <c r="E139" i="40"/>
  <c r="BI126" i="40"/>
  <c r="BH126" i="40"/>
  <c r="BG126" i="40"/>
  <c r="BF126" i="40"/>
  <c r="BI125" i="40"/>
  <c r="BH125" i="40"/>
  <c r="BG125" i="40"/>
  <c r="BF125" i="40"/>
  <c r="BE125" i="40"/>
  <c r="BI124" i="40"/>
  <c r="BH124" i="40"/>
  <c r="BG124" i="40"/>
  <c r="BF124" i="40"/>
  <c r="BE124" i="40"/>
  <c r="BI123" i="40"/>
  <c r="BH123" i="40"/>
  <c r="BG123" i="40"/>
  <c r="BF123" i="40"/>
  <c r="BE123" i="40"/>
  <c r="BI122" i="40"/>
  <c r="BH122" i="40"/>
  <c r="BG122" i="40"/>
  <c r="BF122" i="40"/>
  <c r="BE122" i="40"/>
  <c r="BI121" i="40"/>
  <c r="BH121" i="40"/>
  <c r="BG121" i="40"/>
  <c r="BF121" i="40"/>
  <c r="BE121" i="40"/>
  <c r="J89" i="40"/>
  <c r="F89" i="40"/>
  <c r="E87" i="40"/>
  <c r="J39" i="40"/>
  <c r="J38" i="40"/>
  <c r="J37" i="40"/>
  <c r="J24" i="40"/>
  <c r="E24" i="40"/>
  <c r="J144" i="40" s="1"/>
  <c r="J23" i="40"/>
  <c r="J21" i="40"/>
  <c r="E21" i="40"/>
  <c r="J91" i="40" s="1"/>
  <c r="J20" i="40"/>
  <c r="J18" i="40"/>
  <c r="E18" i="40"/>
  <c r="F92" i="40" s="1"/>
  <c r="J17" i="40"/>
  <c r="J15" i="40"/>
  <c r="E15" i="40"/>
  <c r="F91" i="40" s="1"/>
  <c r="J14" i="40"/>
  <c r="E7" i="40"/>
  <c r="E85" i="40" s="1"/>
  <c r="T216" i="40" l="1"/>
  <c r="R251" i="40"/>
  <c r="T283" i="40"/>
  <c r="BK223" i="40"/>
  <c r="J223" i="40" s="1"/>
  <c r="J105" i="40" s="1"/>
  <c r="P266" i="40"/>
  <c r="BK216" i="40"/>
  <c r="J216" i="40" s="1"/>
  <c r="J103" i="40" s="1"/>
  <c r="T294" i="40"/>
  <c r="F19" i="44"/>
  <c r="J9" i="43"/>
  <c r="M9" i="43" s="1"/>
  <c r="BE264" i="40"/>
  <c r="J263" i="40"/>
  <c r="BK152" i="40"/>
  <c r="J152" i="40" s="1"/>
  <c r="J99" i="40" s="1"/>
  <c r="P190" i="40"/>
  <c r="BK258" i="40"/>
  <c r="J258" i="40" s="1"/>
  <c r="J110" i="40" s="1"/>
  <c r="T258" i="40"/>
  <c r="T266" i="40"/>
  <c r="R283" i="40"/>
  <c r="BK157" i="40"/>
  <c r="J157" i="40" s="1"/>
  <c r="J100" i="40" s="1"/>
  <c r="T157" i="40"/>
  <c r="R216" i="40"/>
  <c r="P300" i="40"/>
  <c r="P234" i="40"/>
  <c r="R266" i="40"/>
  <c r="BK283" i="40"/>
  <c r="J284" i="40" s="1"/>
  <c r="J114" i="40" s="1"/>
  <c r="T152" i="40"/>
  <c r="T223" i="40"/>
  <c r="BK263" i="40"/>
  <c r="BK275" i="40"/>
  <c r="J276" i="40" s="1"/>
  <c r="J113" i="40" s="1"/>
  <c r="T275" i="40"/>
  <c r="R275" i="40"/>
  <c r="R294" i="40"/>
  <c r="BK294" i="40"/>
  <c r="J295" i="40" s="1"/>
  <c r="J115" i="40" s="1"/>
  <c r="BK310" i="40"/>
  <c r="J311" i="40" s="1"/>
  <c r="J117" i="40" s="1"/>
  <c r="R157" i="40"/>
  <c r="P175" i="40"/>
  <c r="BK190" i="40"/>
  <c r="J190" i="40" s="1"/>
  <c r="J102" i="40" s="1"/>
  <c r="BK234" i="40"/>
  <c r="J234" i="40" s="1"/>
  <c r="J108" i="40" s="1"/>
  <c r="BK251" i="40"/>
  <c r="J251" i="40" s="1"/>
  <c r="J109" i="40" s="1"/>
  <c r="T251" i="40"/>
  <c r="R258" i="40"/>
  <c r="BK300" i="40"/>
  <c r="J301" i="40" s="1"/>
  <c r="J116" i="40" s="1"/>
  <c r="R223" i="40"/>
  <c r="P223" i="40"/>
  <c r="P251" i="40"/>
  <c r="P263" i="40"/>
  <c r="P283" i="40"/>
  <c r="P152" i="40"/>
  <c r="P157" i="40"/>
  <c r="BK175" i="40"/>
  <c r="T175" i="40"/>
  <c r="T190" i="40"/>
  <c r="R190" i="40"/>
  <c r="R148" i="40" s="1"/>
  <c r="T234" i="40"/>
  <c r="R234" i="40"/>
  <c r="P258" i="40"/>
  <c r="P233" i="40" s="1"/>
  <c r="BK266" i="40"/>
  <c r="J267" i="40" s="1"/>
  <c r="J112" i="40" s="1"/>
  <c r="P275" i="40"/>
  <c r="T300" i="40"/>
  <c r="R300" i="40"/>
  <c r="F37" i="40"/>
  <c r="J36" i="40"/>
  <c r="F36" i="40"/>
  <c r="F39" i="40"/>
  <c r="F38" i="40"/>
  <c r="J175" i="40"/>
  <c r="J101" i="40" s="1"/>
  <c r="J92" i="40"/>
  <c r="E137" i="40"/>
  <c r="F143" i="40"/>
  <c r="J143" i="40"/>
  <c r="F144" i="40"/>
  <c r="BH116" i="38"/>
  <c r="BG116" i="38"/>
  <c r="BF116" i="38"/>
  <c r="BE116" i="38"/>
  <c r="H116" i="38"/>
  <c r="J116" i="38" s="1"/>
  <c r="BD116" i="38" s="1"/>
  <c r="BH115" i="38"/>
  <c r="BG115" i="38"/>
  <c r="BF115" i="38"/>
  <c r="BE115" i="38"/>
  <c r="H115" i="38"/>
  <c r="S115" i="38" s="1"/>
  <c r="BH114" i="38"/>
  <c r="BG114" i="38"/>
  <c r="BF114" i="38"/>
  <c r="BE114" i="38"/>
  <c r="H114" i="38"/>
  <c r="BJ114" i="38" s="1"/>
  <c r="BH113" i="38"/>
  <c r="BG113" i="38"/>
  <c r="BF113" i="38"/>
  <c r="BE113" i="38"/>
  <c r="H113" i="38"/>
  <c r="BJ113" i="38" s="1"/>
  <c r="BJ112" i="38"/>
  <c r="BH112" i="38"/>
  <c r="BG112" i="38"/>
  <c r="BF112" i="38"/>
  <c r="BE112" i="38"/>
  <c r="S112" i="38"/>
  <c r="Q112" i="38"/>
  <c r="O112" i="38"/>
  <c r="J112" i="38"/>
  <c r="BD112" i="38" s="1"/>
  <c r="BH111" i="38"/>
  <c r="BG111" i="38"/>
  <c r="BF111" i="38"/>
  <c r="BE111" i="38"/>
  <c r="H111" i="38"/>
  <c r="S111" i="38" s="1"/>
  <c r="BH109" i="38"/>
  <c r="BG109" i="38"/>
  <c r="BF109" i="38"/>
  <c r="BE109" i="38"/>
  <c r="H109" i="38"/>
  <c r="BJ109" i="38" s="1"/>
  <c r="BH108" i="38"/>
  <c r="BG108" i="38"/>
  <c r="BF108" i="38"/>
  <c r="BE108" i="38"/>
  <c r="S108" i="38"/>
  <c r="Q108" i="38"/>
  <c r="BJ108" i="38"/>
  <c r="BJ107" i="38"/>
  <c r="BH107" i="38"/>
  <c r="BG107" i="38"/>
  <c r="BF107" i="38"/>
  <c r="BE107" i="38"/>
  <c r="S107" i="38"/>
  <c r="Q107" i="38"/>
  <c r="O107" i="38"/>
  <c r="J107" i="38"/>
  <c r="BD107" i="38" s="1"/>
  <c r="BH105" i="38"/>
  <c r="BG105" i="38"/>
  <c r="BF105" i="38"/>
  <c r="BE105" i="38"/>
  <c r="BJ104" i="38"/>
  <c r="BH104" i="38"/>
  <c r="BG104" i="38"/>
  <c r="BF104" i="38"/>
  <c r="BE104" i="38"/>
  <c r="S104" i="38"/>
  <c r="Q104" i="38"/>
  <c r="O104" i="38"/>
  <c r="J104" i="38"/>
  <c r="BD104" i="38" s="1"/>
  <c r="BH103" i="38"/>
  <c r="BG103" i="38"/>
  <c r="BF103" i="38"/>
  <c r="BE103" i="38"/>
  <c r="BH102" i="38"/>
  <c r="BG102" i="38"/>
  <c r="BF102" i="38"/>
  <c r="BE102" i="38"/>
  <c r="BH101" i="38"/>
  <c r="BG101" i="38"/>
  <c r="BF101" i="38"/>
  <c r="BE101" i="38"/>
  <c r="H101" i="38"/>
  <c r="O101" i="38" s="1"/>
  <c r="BH100" i="38"/>
  <c r="BG100" i="38"/>
  <c r="BF100" i="38"/>
  <c r="BE100" i="38"/>
  <c r="Q100" i="38"/>
  <c r="H100" i="38"/>
  <c r="BJ100" i="38" s="1"/>
  <c r="BJ99" i="38"/>
  <c r="BH99" i="38"/>
  <c r="BG99" i="38"/>
  <c r="BF99" i="38"/>
  <c r="BE99" i="38"/>
  <c r="S99" i="38"/>
  <c r="Q99" i="38"/>
  <c r="O99" i="38"/>
  <c r="J99" i="38"/>
  <c r="BD99" i="38" s="1"/>
  <c r="BH98" i="38"/>
  <c r="BG98" i="38"/>
  <c r="BF98" i="38"/>
  <c r="BE98" i="38"/>
  <c r="BH97" i="38"/>
  <c r="BG97" i="38"/>
  <c r="BF97" i="38"/>
  <c r="BE97" i="38"/>
  <c r="BH96" i="38"/>
  <c r="BG96" i="38"/>
  <c r="BF96" i="38"/>
  <c r="BE96" i="38"/>
  <c r="BJ95" i="38"/>
  <c r="BH95" i="38"/>
  <c r="BG95" i="38"/>
  <c r="BF95" i="38"/>
  <c r="BE95" i="38"/>
  <c r="H95" i="38"/>
  <c r="S95" i="38" s="1"/>
  <c r="BH92" i="38"/>
  <c r="BG92" i="38"/>
  <c r="BF92" i="38"/>
  <c r="BE92" i="38"/>
  <c r="BH91" i="38"/>
  <c r="BG91" i="38"/>
  <c r="BF91" i="38"/>
  <c r="BE91" i="38"/>
  <c r="BH90" i="38"/>
  <c r="BG90" i="38"/>
  <c r="BF90" i="38"/>
  <c r="BE90" i="38"/>
  <c r="BH89" i="38"/>
  <c r="BG89" i="38"/>
  <c r="BF89" i="38"/>
  <c r="BE89" i="38"/>
  <c r="S89" i="38"/>
  <c r="Q89" i="38"/>
  <c r="H89" i="38"/>
  <c r="J89" i="38" s="1"/>
  <c r="BD89" i="38" s="1"/>
  <c r="BH88" i="38"/>
  <c r="BG88" i="38"/>
  <c r="BF88" i="38"/>
  <c r="BE88" i="38"/>
  <c r="H88" i="38"/>
  <c r="S88" i="38" s="1"/>
  <c r="BJ87" i="38"/>
  <c r="BH87" i="38"/>
  <c r="BG87" i="38"/>
  <c r="BF87" i="38"/>
  <c r="BE87" i="38"/>
  <c r="S87" i="38"/>
  <c r="Q87" i="38"/>
  <c r="O87" i="38"/>
  <c r="J87" i="38"/>
  <c r="BD87" i="38" s="1"/>
  <c r="F78" i="38"/>
  <c r="F52" i="38"/>
  <c r="J37" i="38"/>
  <c r="J36" i="38"/>
  <c r="J35" i="38"/>
  <c r="T233" i="40" l="1"/>
  <c r="Q113" i="38"/>
  <c r="R233" i="40"/>
  <c r="J95" i="38"/>
  <c r="Q95" i="38"/>
  <c r="P148" i="40"/>
  <c r="P147" i="40" s="1"/>
  <c r="BK148" i="40"/>
  <c r="J148" i="40" s="1"/>
  <c r="J97" i="40" s="1"/>
  <c r="O89" i="38"/>
  <c r="J111" i="40"/>
  <c r="BK233" i="40"/>
  <c r="J233" i="40" s="1"/>
  <c r="J107" i="40" s="1"/>
  <c r="T148" i="40"/>
  <c r="R147" i="40"/>
  <c r="BJ116" i="38"/>
  <c r="F36" i="38"/>
  <c r="J34" i="38"/>
  <c r="BJ89" i="38"/>
  <c r="O95" i="38"/>
  <c r="H96" i="38"/>
  <c r="H97" i="38" s="1"/>
  <c r="BJ97" i="38" s="1"/>
  <c r="S100" i="38"/>
  <c r="S113" i="38"/>
  <c r="O116" i="38"/>
  <c r="F37" i="38"/>
  <c r="F35" i="38"/>
  <c r="H90" i="38"/>
  <c r="H92" i="38" s="1"/>
  <c r="S92" i="38" s="1"/>
  <c r="F34" i="38"/>
  <c r="Q116" i="38"/>
  <c r="S116" i="38"/>
  <c r="T147" i="40"/>
  <c r="H98" i="38"/>
  <c r="J92" i="38"/>
  <c r="BD92" i="38" s="1"/>
  <c r="BJ92" i="38"/>
  <c r="Q92" i="38"/>
  <c r="O92" i="38"/>
  <c r="BJ106" i="38"/>
  <c r="O114" i="38"/>
  <c r="J101" i="38"/>
  <c r="BD101" i="38" s="1"/>
  <c r="J111" i="38"/>
  <c r="J114" i="38"/>
  <c r="BD114" i="38" s="1"/>
  <c r="BJ101" i="38"/>
  <c r="O109" i="38"/>
  <c r="O111" i="38"/>
  <c r="BJ111" i="38"/>
  <c r="BJ90" i="38"/>
  <c r="Q101" i="38"/>
  <c r="Q109" i="38"/>
  <c r="Q106" i="38" s="1"/>
  <c r="Q111" i="38"/>
  <c r="Q114" i="38"/>
  <c r="J88" i="38"/>
  <c r="BD88" i="38" s="1"/>
  <c r="Q90" i="38"/>
  <c r="H91" i="38"/>
  <c r="BD95" i="38"/>
  <c r="S101" i="38"/>
  <c r="S109" i="38"/>
  <c r="S106" i="38" s="1"/>
  <c r="S114" i="38"/>
  <c r="J115" i="38"/>
  <c r="BD115" i="38" s="1"/>
  <c r="O88" i="38"/>
  <c r="BJ88" i="38"/>
  <c r="BJ115" i="38"/>
  <c r="Q88" i="38"/>
  <c r="S96" i="38"/>
  <c r="J100" i="38"/>
  <c r="BD100" i="38" s="1"/>
  <c r="J108" i="38"/>
  <c r="BD108" i="38" s="1"/>
  <c r="J113" i="38"/>
  <c r="BD113" i="38" s="1"/>
  <c r="Q115" i="38"/>
  <c r="J109" i="38"/>
  <c r="BD109" i="38" s="1"/>
  <c r="J90" i="38"/>
  <c r="BD90" i="38" s="1"/>
  <c r="O115" i="38"/>
  <c r="O100" i="38"/>
  <c r="O108" i="38"/>
  <c r="O113" i="38"/>
  <c r="BK147" i="40" l="1"/>
  <c r="J147" i="40" s="1"/>
  <c r="J96" i="40" s="1"/>
  <c r="O106" i="38"/>
  <c r="BJ110" i="38"/>
  <c r="Q96" i="38"/>
  <c r="J96" i="38"/>
  <c r="BD96" i="38" s="1"/>
  <c r="S97" i="38"/>
  <c r="BJ96" i="38"/>
  <c r="J97" i="38"/>
  <c r="BD97" i="38" s="1"/>
  <c r="O97" i="38"/>
  <c r="S90" i="38"/>
  <c r="S110" i="38"/>
  <c r="O96" i="38"/>
  <c r="H102" i="38"/>
  <c r="Q102" i="38" s="1"/>
  <c r="O90" i="38"/>
  <c r="Q97" i="38"/>
  <c r="J30" i="40"/>
  <c r="Q110" i="38"/>
  <c r="O110" i="38"/>
  <c r="Q91" i="38"/>
  <c r="Q86" i="38" s="1"/>
  <c r="J91" i="38"/>
  <c r="BD91" i="38" s="1"/>
  <c r="BJ91" i="38"/>
  <c r="BJ86" i="38" s="1"/>
  <c r="O91" i="38"/>
  <c r="O86" i="38" s="1"/>
  <c r="S91" i="38"/>
  <c r="S86" i="38" s="1"/>
  <c r="J106" i="38"/>
  <c r="J63" i="38" s="1"/>
  <c r="BD111" i="38"/>
  <c r="J110" i="38"/>
  <c r="J64" i="38" s="1"/>
  <c r="BJ98" i="38"/>
  <c r="J98" i="38"/>
  <c r="O98" i="38"/>
  <c r="S98" i="38"/>
  <c r="Q98" i="38"/>
  <c r="H105" i="38" l="1"/>
  <c r="H103" i="38"/>
  <c r="Q103" i="38" s="1"/>
  <c r="J102" i="38"/>
  <c r="BD102" i="38" s="1"/>
  <c r="BJ102" i="38"/>
  <c r="O102" i="38"/>
  <c r="S102" i="38"/>
  <c r="J126" i="40"/>
  <c r="S105" i="38"/>
  <c r="O105" i="38"/>
  <c r="Q105" i="38"/>
  <c r="BJ105" i="38"/>
  <c r="J105" i="38"/>
  <c r="BD105" i="38" s="1"/>
  <c r="BD98" i="38"/>
  <c r="J86" i="38"/>
  <c r="O103" i="38"/>
  <c r="J103" i="38"/>
  <c r="BD103" i="38" s="1"/>
  <c r="S103" i="38"/>
  <c r="BJ103" i="38"/>
  <c r="O94" i="38" l="1"/>
  <c r="O85" i="38" s="1"/>
  <c r="O84" i="38" s="1"/>
  <c r="S94" i="38"/>
  <c r="S85" i="38" s="1"/>
  <c r="S84" i="38" s="1"/>
  <c r="J33" i="38"/>
  <c r="J94" i="38"/>
  <c r="J62" i="38" s="1"/>
  <c r="Q94" i="38"/>
  <c r="Q85" i="38" s="1"/>
  <c r="Q84" i="38" s="1"/>
  <c r="F33" i="38"/>
  <c r="BJ94" i="38"/>
  <c r="BJ85" i="38" s="1"/>
  <c r="BJ84" i="38" s="1"/>
  <c r="J120" i="40"/>
  <c r="BE126" i="40"/>
  <c r="J61" i="38"/>
  <c r="J85" i="38" l="1"/>
  <c r="J84" i="38" s="1"/>
  <c r="F35" i="40"/>
  <c r="J35" i="40"/>
  <c r="J31" i="40"/>
  <c r="J32" i="40" s="1"/>
  <c r="J8" i="43" s="1"/>
  <c r="J128" i="40"/>
  <c r="M8" i="43" l="1"/>
  <c r="J60" i="38"/>
  <c r="J30" i="38"/>
  <c r="J11" i="43" s="1"/>
  <c r="J59" i="38"/>
  <c r="J39" i="38" l="1"/>
  <c r="M11" i="43"/>
  <c r="BG116" i="36"/>
  <c r="BF116" i="36"/>
  <c r="BE116" i="36"/>
  <c r="BD116" i="36"/>
  <c r="H116" i="36"/>
  <c r="BI116" i="36" s="1"/>
  <c r="BG115" i="36"/>
  <c r="BF115" i="36"/>
  <c r="BE115" i="36"/>
  <c r="BD115" i="36"/>
  <c r="H115" i="36"/>
  <c r="R115" i="36" s="1"/>
  <c r="BG114" i="36"/>
  <c r="BF114" i="36"/>
  <c r="BE114" i="36"/>
  <c r="BD114" i="36"/>
  <c r="BG113" i="36"/>
  <c r="BF113" i="36"/>
  <c r="BE113" i="36"/>
  <c r="BD113" i="36"/>
  <c r="H113" i="36"/>
  <c r="BI113" i="36" s="1"/>
  <c r="BI112" i="36"/>
  <c r="BG112" i="36"/>
  <c r="BF112" i="36"/>
  <c r="BE112" i="36"/>
  <c r="BD112" i="36"/>
  <c r="R112" i="36"/>
  <c r="P112" i="36"/>
  <c r="N112" i="36"/>
  <c r="J112" i="36"/>
  <c r="BC112" i="36" s="1"/>
  <c r="BG111" i="36"/>
  <c r="BF111" i="36"/>
  <c r="BE111" i="36"/>
  <c r="BD111" i="36"/>
  <c r="H111" i="36"/>
  <c r="BI111" i="36" s="1"/>
  <c r="BG109" i="36"/>
  <c r="BF109" i="36"/>
  <c r="BE109" i="36"/>
  <c r="BD109" i="36"/>
  <c r="BG108" i="36"/>
  <c r="BF108" i="36"/>
  <c r="BE108" i="36"/>
  <c r="BD108" i="36"/>
  <c r="R108" i="36"/>
  <c r="P108" i="36"/>
  <c r="H108" i="36"/>
  <c r="BI108" i="36" s="1"/>
  <c r="BI107" i="36"/>
  <c r="BG107" i="36"/>
  <c r="BF107" i="36"/>
  <c r="BE107" i="36"/>
  <c r="BD107" i="36"/>
  <c r="R107" i="36"/>
  <c r="P107" i="36"/>
  <c r="N107" i="36"/>
  <c r="J107" i="36"/>
  <c r="BC107" i="36" s="1"/>
  <c r="BG105" i="36"/>
  <c r="BF105" i="36"/>
  <c r="BE105" i="36"/>
  <c r="BD105" i="36"/>
  <c r="BI104" i="36"/>
  <c r="BG104" i="36"/>
  <c r="BF104" i="36"/>
  <c r="BE104" i="36"/>
  <c r="BD104" i="36"/>
  <c r="R104" i="36"/>
  <c r="P104" i="36"/>
  <c r="N104" i="36"/>
  <c r="J104" i="36"/>
  <c r="BC104" i="36" s="1"/>
  <c r="BG103" i="36"/>
  <c r="BF103" i="36"/>
  <c r="BE103" i="36"/>
  <c r="BD103" i="36"/>
  <c r="BG102" i="36"/>
  <c r="BF102" i="36"/>
  <c r="BE102" i="36"/>
  <c r="BD102" i="36"/>
  <c r="BG101" i="36"/>
  <c r="BF101" i="36"/>
  <c r="BE101" i="36"/>
  <c r="BD101" i="36"/>
  <c r="H101" i="36"/>
  <c r="BI101" i="36" s="1"/>
  <c r="BG100" i="36"/>
  <c r="BF100" i="36"/>
  <c r="BE100" i="36"/>
  <c r="BD100" i="36"/>
  <c r="R100" i="36"/>
  <c r="H100" i="36"/>
  <c r="BI100" i="36" s="1"/>
  <c r="BI99" i="36"/>
  <c r="BG99" i="36"/>
  <c r="BF99" i="36"/>
  <c r="BE99" i="36"/>
  <c r="BD99" i="36"/>
  <c r="R99" i="36"/>
  <c r="P99" i="36"/>
  <c r="N99" i="36"/>
  <c r="J99" i="36"/>
  <c r="BC99" i="36" s="1"/>
  <c r="BG98" i="36"/>
  <c r="BF98" i="36"/>
  <c r="BE98" i="36"/>
  <c r="BD98" i="36"/>
  <c r="BG97" i="36"/>
  <c r="BF97" i="36"/>
  <c r="BE97" i="36"/>
  <c r="BD97" i="36"/>
  <c r="BG96" i="36"/>
  <c r="BF96" i="36"/>
  <c r="BE96" i="36"/>
  <c r="BD96" i="36"/>
  <c r="BG95" i="36"/>
  <c r="BF95" i="36"/>
  <c r="BE95" i="36"/>
  <c r="BD95" i="36"/>
  <c r="H95" i="36"/>
  <c r="H96" i="36" s="1"/>
  <c r="BG92" i="36"/>
  <c r="BF92" i="36"/>
  <c r="BE92" i="36"/>
  <c r="BD92" i="36"/>
  <c r="BG91" i="36"/>
  <c r="BF91" i="36"/>
  <c r="BE91" i="36"/>
  <c r="BD91" i="36"/>
  <c r="BG90" i="36"/>
  <c r="BF90" i="36"/>
  <c r="BE90" i="36"/>
  <c r="BD90" i="36"/>
  <c r="BG89" i="36"/>
  <c r="BF89" i="36"/>
  <c r="BE89" i="36"/>
  <c r="BD89" i="36"/>
  <c r="H89" i="36"/>
  <c r="BI89" i="36" s="1"/>
  <c r="BG88" i="36"/>
  <c r="BF88" i="36"/>
  <c r="BE88" i="36"/>
  <c r="BD88" i="36"/>
  <c r="H88" i="36"/>
  <c r="R88" i="36" s="1"/>
  <c r="BI87" i="36"/>
  <c r="BG87" i="36"/>
  <c r="BF87" i="36"/>
  <c r="BE87" i="36"/>
  <c r="BD87" i="36"/>
  <c r="R87" i="36"/>
  <c r="P87" i="36"/>
  <c r="N87" i="36"/>
  <c r="J87" i="36"/>
  <c r="F78" i="36"/>
  <c r="F52" i="36"/>
  <c r="J37" i="36"/>
  <c r="J36" i="36"/>
  <c r="J35" i="36"/>
  <c r="BH116" i="35"/>
  <c r="BG116" i="35"/>
  <c r="BF116" i="35"/>
  <c r="BE116" i="35"/>
  <c r="H116" i="35"/>
  <c r="BJ116" i="35" s="1"/>
  <c r="BH115" i="35"/>
  <c r="BG115" i="35"/>
  <c r="BF115" i="35"/>
  <c r="BE115" i="35"/>
  <c r="H115" i="35"/>
  <c r="S115" i="35" s="1"/>
  <c r="BH114" i="35"/>
  <c r="BG114" i="35"/>
  <c r="BF114" i="35"/>
  <c r="BE114" i="35"/>
  <c r="BH113" i="35"/>
  <c r="BG113" i="35"/>
  <c r="BF113" i="35"/>
  <c r="BE113" i="35"/>
  <c r="H113" i="35"/>
  <c r="S113" i="35" s="1"/>
  <c r="BJ112" i="35"/>
  <c r="BH112" i="35"/>
  <c r="BG112" i="35"/>
  <c r="BF112" i="35"/>
  <c r="BE112" i="35"/>
  <c r="S112" i="35"/>
  <c r="Q112" i="35"/>
  <c r="O112" i="35"/>
  <c r="J112" i="35"/>
  <c r="BD112" i="35" s="1"/>
  <c r="BH111" i="35"/>
  <c r="BG111" i="35"/>
  <c r="BF111" i="35"/>
  <c r="BE111" i="35"/>
  <c r="H111" i="35"/>
  <c r="BJ111" i="35" s="1"/>
  <c r="BH109" i="35"/>
  <c r="BG109" i="35"/>
  <c r="BF109" i="35"/>
  <c r="BE109" i="35"/>
  <c r="BH108" i="35"/>
  <c r="BG108" i="35"/>
  <c r="BF108" i="35"/>
  <c r="BE108" i="35"/>
  <c r="H108" i="35"/>
  <c r="Q108" i="35" s="1"/>
  <c r="BJ107" i="35"/>
  <c r="BH107" i="35"/>
  <c r="BG107" i="35"/>
  <c r="BF107" i="35"/>
  <c r="BE107" i="35"/>
  <c r="S107" i="35"/>
  <c r="Q107" i="35"/>
  <c r="O107" i="35"/>
  <c r="J107" i="35"/>
  <c r="BD107" i="35" s="1"/>
  <c r="BH105" i="35"/>
  <c r="BG105" i="35"/>
  <c r="BF105" i="35"/>
  <c r="BE105" i="35"/>
  <c r="BJ104" i="35"/>
  <c r="BH104" i="35"/>
  <c r="BG104" i="35"/>
  <c r="BF104" i="35"/>
  <c r="BE104" i="35"/>
  <c r="S104" i="35"/>
  <c r="Q104" i="35"/>
  <c r="O104" i="35"/>
  <c r="J104" i="35"/>
  <c r="BD104" i="35" s="1"/>
  <c r="BH103" i="35"/>
  <c r="BG103" i="35"/>
  <c r="BF103" i="35"/>
  <c r="BE103" i="35"/>
  <c r="BH102" i="35"/>
  <c r="BG102" i="35"/>
  <c r="BF102" i="35"/>
  <c r="BE102" i="35"/>
  <c r="BH101" i="35"/>
  <c r="BG101" i="35"/>
  <c r="BF101" i="35"/>
  <c r="BE101" i="35"/>
  <c r="H101" i="35"/>
  <c r="BJ101" i="35" s="1"/>
  <c r="BH100" i="35"/>
  <c r="BG100" i="35"/>
  <c r="BF100" i="35"/>
  <c r="BE100" i="35"/>
  <c r="H100" i="35"/>
  <c r="O100" i="35" s="1"/>
  <c r="BJ99" i="35"/>
  <c r="BH99" i="35"/>
  <c r="BG99" i="35"/>
  <c r="BF99" i="35"/>
  <c r="BE99" i="35"/>
  <c r="S99" i="35"/>
  <c r="Q99" i="35"/>
  <c r="O99" i="35"/>
  <c r="J99" i="35"/>
  <c r="BD99" i="35" s="1"/>
  <c r="BH98" i="35"/>
  <c r="BG98" i="35"/>
  <c r="BF98" i="35"/>
  <c r="BE98" i="35"/>
  <c r="BH97" i="35"/>
  <c r="BG97" i="35"/>
  <c r="BF97" i="35"/>
  <c r="BE97" i="35"/>
  <c r="BH96" i="35"/>
  <c r="BG96" i="35"/>
  <c r="BF96" i="35"/>
  <c r="BE96" i="35"/>
  <c r="BH95" i="35"/>
  <c r="BG95" i="35"/>
  <c r="BF95" i="35"/>
  <c r="BE95" i="35"/>
  <c r="H95" i="35"/>
  <c r="J95" i="35" s="1"/>
  <c r="BH92" i="35"/>
  <c r="BG92" i="35"/>
  <c r="BF92" i="35"/>
  <c r="BE92" i="35"/>
  <c r="BH91" i="35"/>
  <c r="BG91" i="35"/>
  <c r="BF91" i="35"/>
  <c r="BE91" i="35"/>
  <c r="BH90" i="35"/>
  <c r="BG90" i="35"/>
  <c r="BF90" i="35"/>
  <c r="BE90" i="35"/>
  <c r="BH89" i="35"/>
  <c r="BG89" i="35"/>
  <c r="BF89" i="35"/>
  <c r="BE89" i="35"/>
  <c r="H89" i="35"/>
  <c r="BJ89" i="35" s="1"/>
  <c r="BH88" i="35"/>
  <c r="BG88" i="35"/>
  <c r="BF88" i="35"/>
  <c r="BE88" i="35"/>
  <c r="H88" i="35"/>
  <c r="S88" i="35" s="1"/>
  <c r="BJ87" i="35"/>
  <c r="BH87" i="35"/>
  <c r="BG87" i="35"/>
  <c r="BF87" i="35"/>
  <c r="BE87" i="35"/>
  <c r="S87" i="35"/>
  <c r="Q87" i="35"/>
  <c r="O87" i="35"/>
  <c r="J87" i="35"/>
  <c r="BD87" i="35" s="1"/>
  <c r="F78" i="35"/>
  <c r="F52" i="35"/>
  <c r="J37" i="35"/>
  <c r="J36" i="35"/>
  <c r="J35" i="35"/>
  <c r="P95" i="36" l="1"/>
  <c r="H90" i="36"/>
  <c r="P90" i="36" s="1"/>
  <c r="N95" i="36"/>
  <c r="J113" i="36"/>
  <c r="BC113" i="36" s="1"/>
  <c r="R111" i="36"/>
  <c r="P113" i="36"/>
  <c r="R101" i="36"/>
  <c r="R113" i="36"/>
  <c r="S101" i="35"/>
  <c r="Q88" i="35"/>
  <c r="Q101" i="35"/>
  <c r="Q113" i="35"/>
  <c r="Q100" i="35"/>
  <c r="F34" i="36"/>
  <c r="F36" i="35"/>
  <c r="F37" i="35"/>
  <c r="BJ113" i="35"/>
  <c r="J100" i="35"/>
  <c r="BD100" i="35" s="1"/>
  <c r="BJ100" i="35"/>
  <c r="O108" i="35"/>
  <c r="H109" i="35"/>
  <c r="Q111" i="35"/>
  <c r="J113" i="35"/>
  <c r="BD113" i="35" s="1"/>
  <c r="H114" i="35"/>
  <c r="O114" i="35" s="1"/>
  <c r="Q115" i="35"/>
  <c r="S108" i="35"/>
  <c r="S100" i="35"/>
  <c r="J108" i="35"/>
  <c r="BD108" i="35" s="1"/>
  <c r="BJ108" i="35"/>
  <c r="J34" i="35"/>
  <c r="F35" i="35"/>
  <c r="S95" i="35"/>
  <c r="S111" i="35"/>
  <c r="O113" i="35"/>
  <c r="J100" i="36"/>
  <c r="BC100" i="36" s="1"/>
  <c r="J101" i="36"/>
  <c r="BC101" i="36" s="1"/>
  <c r="J95" i="36"/>
  <c r="BC95" i="36" s="1"/>
  <c r="BI95" i="36"/>
  <c r="P100" i="36"/>
  <c r="P101" i="36"/>
  <c r="P111" i="36"/>
  <c r="F37" i="36"/>
  <c r="P89" i="36"/>
  <c r="P116" i="36"/>
  <c r="J34" i="36"/>
  <c r="F36" i="36"/>
  <c r="H109" i="36"/>
  <c r="R95" i="36"/>
  <c r="F35" i="36"/>
  <c r="J108" i="36"/>
  <c r="BC108" i="36" s="1"/>
  <c r="J111" i="36"/>
  <c r="BC111" i="36" s="1"/>
  <c r="H114" i="36"/>
  <c r="BI96" i="36"/>
  <c r="R96" i="36"/>
  <c r="H97" i="36"/>
  <c r="P96" i="36"/>
  <c r="N96" i="36"/>
  <c r="H102" i="36"/>
  <c r="J96" i="36"/>
  <c r="R89" i="36"/>
  <c r="J90" i="36"/>
  <c r="BC90" i="36" s="1"/>
  <c r="N101" i="36"/>
  <c r="N111" i="36"/>
  <c r="R116" i="36"/>
  <c r="J88" i="36"/>
  <c r="BC88" i="36" s="1"/>
  <c r="H91" i="36"/>
  <c r="J115" i="36"/>
  <c r="BC115" i="36" s="1"/>
  <c r="BC87" i="36"/>
  <c r="N88" i="36"/>
  <c r="BI88" i="36"/>
  <c r="R90" i="36"/>
  <c r="N115" i="36"/>
  <c r="BI115" i="36"/>
  <c r="N90" i="36"/>
  <c r="P88" i="36"/>
  <c r="P115" i="36"/>
  <c r="J89" i="36"/>
  <c r="BC89" i="36" s="1"/>
  <c r="H92" i="36"/>
  <c r="N100" i="36"/>
  <c r="N108" i="36"/>
  <c r="N113" i="36"/>
  <c r="J116" i="36"/>
  <c r="BC116" i="36" s="1"/>
  <c r="BI90" i="36"/>
  <c r="N89" i="36"/>
  <c r="N116" i="36"/>
  <c r="BD95" i="35"/>
  <c r="F34" i="35"/>
  <c r="Q89" i="35"/>
  <c r="H90" i="35"/>
  <c r="O95" i="35"/>
  <c r="BJ95" i="35"/>
  <c r="J101" i="35"/>
  <c r="BD101" i="35" s="1"/>
  <c r="J111" i="35"/>
  <c r="Q116" i="35"/>
  <c r="S89" i="35"/>
  <c r="Q95" i="35"/>
  <c r="H96" i="35"/>
  <c r="O101" i="35"/>
  <c r="O111" i="35"/>
  <c r="S116" i="35"/>
  <c r="J115" i="35"/>
  <c r="BD115" i="35" s="1"/>
  <c r="J88" i="35"/>
  <c r="O88" i="35"/>
  <c r="BJ88" i="35"/>
  <c r="O115" i="35"/>
  <c r="BJ115" i="35"/>
  <c r="J89" i="35"/>
  <c r="BD89" i="35" s="1"/>
  <c r="J116" i="35"/>
  <c r="BD116" i="35" s="1"/>
  <c r="O89" i="35"/>
  <c r="O116" i="35"/>
  <c r="J114" i="35" l="1"/>
  <c r="BD114" i="35" s="1"/>
  <c r="BJ109" i="35"/>
  <c r="BJ106" i="35" s="1"/>
  <c r="Q109" i="35"/>
  <c r="Q106" i="35" s="1"/>
  <c r="S109" i="35"/>
  <c r="S106" i="35" s="1"/>
  <c r="O109" i="35"/>
  <c r="O106" i="35" s="1"/>
  <c r="J109" i="35"/>
  <c r="BD109" i="35" s="1"/>
  <c r="BJ114" i="35"/>
  <c r="BJ110" i="35" s="1"/>
  <c r="Q114" i="35"/>
  <c r="Q110" i="35" s="1"/>
  <c r="S114" i="35"/>
  <c r="S110" i="35" s="1"/>
  <c r="BI114" i="36"/>
  <c r="BI110" i="36" s="1"/>
  <c r="J114" i="36"/>
  <c r="BC114" i="36" s="1"/>
  <c r="R114" i="36"/>
  <c r="R110" i="36" s="1"/>
  <c r="P114" i="36"/>
  <c r="P110" i="36" s="1"/>
  <c r="N114" i="36"/>
  <c r="N110" i="36" s="1"/>
  <c r="BI109" i="36"/>
  <c r="BI106" i="36" s="1"/>
  <c r="P109" i="36"/>
  <c r="P106" i="36" s="1"/>
  <c r="J109" i="36"/>
  <c r="BC109" i="36" s="1"/>
  <c r="R109" i="36"/>
  <c r="R106" i="36" s="1"/>
  <c r="J110" i="36"/>
  <c r="J64" i="36" s="1"/>
  <c r="N109" i="36"/>
  <c r="N106" i="36" s="1"/>
  <c r="P86" i="36"/>
  <c r="J92" i="36"/>
  <c r="BC92" i="36" s="1"/>
  <c r="R92" i="36"/>
  <c r="P92" i="36"/>
  <c r="BI92" i="36"/>
  <c r="N92" i="36"/>
  <c r="H98" i="36"/>
  <c r="P97" i="36"/>
  <c r="BI97" i="36"/>
  <c r="N97" i="36"/>
  <c r="J97" i="36"/>
  <c r="BC97" i="36" s="1"/>
  <c r="R97" i="36"/>
  <c r="R91" i="36"/>
  <c r="P91" i="36"/>
  <c r="BI91" i="36"/>
  <c r="N91" i="36"/>
  <c r="J91" i="36"/>
  <c r="BC96" i="36"/>
  <c r="R102" i="36"/>
  <c r="H103" i="36"/>
  <c r="P102" i="36"/>
  <c r="BI102" i="36"/>
  <c r="N102" i="36"/>
  <c r="J102" i="36"/>
  <c r="BC102" i="36" s="1"/>
  <c r="H105" i="36"/>
  <c r="H97" i="35"/>
  <c r="Q96" i="35"/>
  <c r="BJ96" i="35"/>
  <c r="O96" i="35"/>
  <c r="H102" i="35"/>
  <c r="J96" i="35"/>
  <c r="S96" i="35"/>
  <c r="BD88" i="35"/>
  <c r="H92" i="35"/>
  <c r="S90" i="35"/>
  <c r="H91" i="35"/>
  <c r="Q90" i="35"/>
  <c r="BJ90" i="35"/>
  <c r="O90" i="35"/>
  <c r="J90" i="35"/>
  <c r="BD90" i="35" s="1"/>
  <c r="O110" i="35"/>
  <c r="BD111" i="35"/>
  <c r="J110" i="35"/>
  <c r="J64" i="35" s="1"/>
  <c r="R86" i="36" l="1"/>
  <c r="J106" i="35"/>
  <c r="J63" i="35" s="1"/>
  <c r="J106" i="36"/>
  <c r="J63" i="36" s="1"/>
  <c r="N86" i="36"/>
  <c r="BI86" i="36"/>
  <c r="R98" i="36"/>
  <c r="P98" i="36"/>
  <c r="BI98" i="36"/>
  <c r="N98" i="36"/>
  <c r="J98" i="36"/>
  <c r="R105" i="36"/>
  <c r="J105" i="36"/>
  <c r="BC105" i="36" s="1"/>
  <c r="P105" i="36"/>
  <c r="BI105" i="36"/>
  <c r="N105" i="36"/>
  <c r="BC91" i="36"/>
  <c r="J86" i="36"/>
  <c r="BI103" i="36"/>
  <c r="N103" i="36"/>
  <c r="J103" i="36"/>
  <c r="BC103" i="36" s="1"/>
  <c r="R103" i="36"/>
  <c r="P103" i="36"/>
  <c r="J92" i="35"/>
  <c r="BD92" i="35" s="1"/>
  <c r="S92" i="35"/>
  <c r="Q92" i="35"/>
  <c r="BJ92" i="35"/>
  <c r="O92" i="35"/>
  <c r="H103" i="35"/>
  <c r="S102" i="35"/>
  <c r="BJ102" i="35"/>
  <c r="O102" i="35"/>
  <c r="J102" i="35"/>
  <c r="BD102" i="35" s="1"/>
  <c r="H105" i="35"/>
  <c r="Q102" i="35"/>
  <c r="H98" i="35"/>
  <c r="Q97" i="35"/>
  <c r="BJ97" i="35"/>
  <c r="O97" i="35"/>
  <c r="J97" i="35"/>
  <c r="BD97" i="35" s="1"/>
  <c r="S97" i="35"/>
  <c r="S91" i="35"/>
  <c r="BJ91" i="35"/>
  <c r="BJ86" i="35" s="1"/>
  <c r="Q91" i="35"/>
  <c r="O91" i="35"/>
  <c r="J91" i="35"/>
  <c r="BD91" i="35" s="1"/>
  <c r="BD96" i="35"/>
  <c r="BI94" i="36" l="1"/>
  <c r="BI85" i="36" s="1"/>
  <c r="BI84" i="36" s="1"/>
  <c r="O86" i="35"/>
  <c r="S86" i="35"/>
  <c r="Q86" i="35"/>
  <c r="R94" i="36"/>
  <c r="R85" i="36" s="1"/>
  <c r="R84" i="36" s="1"/>
  <c r="J61" i="36"/>
  <c r="BC98" i="36"/>
  <c r="F33" i="36" s="1"/>
  <c r="J94" i="36"/>
  <c r="J62" i="36" s="1"/>
  <c r="N94" i="36"/>
  <c r="N85" i="36" s="1"/>
  <c r="N84" i="36" s="1"/>
  <c r="P94" i="36"/>
  <c r="P85" i="36" s="1"/>
  <c r="P84" i="36" s="1"/>
  <c r="BJ103" i="35"/>
  <c r="O103" i="35"/>
  <c r="J103" i="35"/>
  <c r="BD103" i="35" s="1"/>
  <c r="S103" i="35"/>
  <c r="Q103" i="35"/>
  <c r="S98" i="35"/>
  <c r="Q98" i="35"/>
  <c r="BJ98" i="35"/>
  <c r="O98" i="35"/>
  <c r="J98" i="35"/>
  <c r="BD98" i="35" s="1"/>
  <c r="J33" i="35" s="1"/>
  <c r="J86" i="35"/>
  <c r="S105" i="35"/>
  <c r="Q105" i="35"/>
  <c r="BJ105" i="35"/>
  <c r="O105" i="35"/>
  <c r="J105" i="35"/>
  <c r="BD105" i="35" s="1"/>
  <c r="S94" i="35" l="1"/>
  <c r="S85" i="35" s="1"/>
  <c r="S84" i="35" s="1"/>
  <c r="O94" i="35"/>
  <c r="O85" i="35" s="1"/>
  <c r="O84" i="35" s="1"/>
  <c r="Q94" i="35"/>
  <c r="Q85" i="35" s="1"/>
  <c r="Q84" i="35" s="1"/>
  <c r="J33" i="36"/>
  <c r="J85" i="36"/>
  <c r="J61" i="35"/>
  <c r="F33" i="35"/>
  <c r="J94" i="35"/>
  <c r="J62" i="35" s="1"/>
  <c r="BJ94" i="35"/>
  <c r="BJ85" i="35" s="1"/>
  <c r="BJ84" i="35" s="1"/>
  <c r="J85" i="35" l="1"/>
  <c r="J60" i="36"/>
  <c r="J84" i="36"/>
  <c r="J60" i="35" l="1"/>
  <c r="J84" i="35"/>
  <c r="J59" i="35" s="1"/>
  <c r="J30" i="36"/>
  <c r="J10" i="43" s="1"/>
  <c r="J59" i="36"/>
  <c r="J30" i="35" l="1"/>
  <c r="J12" i="43" s="1"/>
  <c r="M12" i="43" s="1"/>
  <c r="J39" i="36"/>
  <c r="M10" i="43"/>
  <c r="J7" i="43" l="1"/>
  <c r="M7" i="43" s="1"/>
</calcChain>
</file>

<file path=xl/sharedStrings.xml><?xml version="1.0" encoding="utf-8"?>
<sst xmlns="http://schemas.openxmlformats.org/spreadsheetml/2006/main" count="3534" uniqueCount="611">
  <si>
    <t>Množství</t>
  </si>
  <si>
    <t>DPH</t>
  </si>
  <si>
    <t>Popis</t>
  </si>
  <si>
    <t>Kód</t>
  </si>
  <si>
    <t>Cena bez DPH</t>
  </si>
  <si>
    <t>K</t>
  </si>
  <si>
    <t>Podlahové kce podkladové z desek OSB tl 18 mm broušených na pero a drážku šroubovaných</t>
  </si>
  <si>
    <t>m2</t>
  </si>
  <si>
    <t>Demontáž soklíků nebo lišt pryžových nebo plastových</t>
  </si>
  <si>
    <t>m</t>
  </si>
  <si>
    <t>Penetrační syntetický nátěr hladkých, tenkovrstvých zrnitých a štukových omítek</t>
  </si>
  <si>
    <t>Oškrabání malby v místnostech výšky do 3,80 m</t>
  </si>
  <si>
    <t>{fe0f518f-9c43-4ab5-84fc-7401227b29f4}</t>
  </si>
  <si>
    <t>2</t>
  </si>
  <si>
    <t>KRYCÍ LIST SOUPISU PRACÍ</t>
  </si>
  <si>
    <t>v ---  níže se nacházejí doplnkové a pomocné údaje k sestavám  --- v</t>
  </si>
  <si>
    <t>False</t>
  </si>
  <si>
    <t>Stavba:</t>
  </si>
  <si>
    <t>Objekt:</t>
  </si>
  <si>
    <t>KSO:</t>
  </si>
  <si>
    <t/>
  </si>
  <si>
    <t>CC-CZ:</t>
  </si>
  <si>
    <t>Místo:</t>
  </si>
  <si>
    <t xml:space="preserve"> </t>
  </si>
  <si>
    <t>Datum:</t>
  </si>
  <si>
    <t>Zadavatel:</t>
  </si>
  <si>
    <t>IČ:</t>
  </si>
  <si>
    <t>DIČ:</t>
  </si>
  <si>
    <t>Uchazeč:</t>
  </si>
  <si>
    <t>Projektant:</t>
  </si>
  <si>
    <t>Zpracovatel:</t>
  </si>
  <si>
    <t>Poznámka:</t>
  </si>
  <si>
    <t>Základ daně</t>
  </si>
  <si>
    <t>Sazba daně</t>
  </si>
  <si>
    <t>Výše daně</t>
  </si>
  <si>
    <t>základní</t>
  </si>
  <si>
    <t>snížená</t>
  </si>
  <si>
    <t>zákl. přenesená</t>
  </si>
  <si>
    <t>sníž. přenesená</t>
  </si>
  <si>
    <t>nulová</t>
  </si>
  <si>
    <t>Cena s DPH</t>
  </si>
  <si>
    <t>v</t>
  </si>
  <si>
    <t>CZK</t>
  </si>
  <si>
    <t>Cena celkem [CZK]</t>
  </si>
  <si>
    <t>-1</t>
  </si>
  <si>
    <t>PSV - Práce a dodávky PSV</t>
  </si>
  <si>
    <t xml:space="preserve">    762 - Konstrukce tesařské</t>
  </si>
  <si>
    <t xml:space="preserve">    776 - Podlahy povlakové</t>
  </si>
  <si>
    <t xml:space="preserve">    783 - Dokončovací práce - nátěry</t>
  </si>
  <si>
    <t xml:space="preserve">    784 - Dokončovací práce - malby a tapety</t>
  </si>
  <si>
    <t>Typ</t>
  </si>
  <si>
    <t>MJ</t>
  </si>
  <si>
    <t>J.cena [CZK]</t>
  </si>
  <si>
    <t>Cenová soustava</t>
  </si>
  <si>
    <t>J. Nh [h]</t>
  </si>
  <si>
    <t>Nh celkem [h]</t>
  </si>
  <si>
    <t>J. hmotnost [t]</t>
  </si>
  <si>
    <t>Hmotnost celkem [t]</t>
  </si>
  <si>
    <t>J. suť [t]</t>
  </si>
  <si>
    <t>Suť Celkem [t]</t>
  </si>
  <si>
    <t>D</t>
  </si>
  <si>
    <t>PSV</t>
  </si>
  <si>
    <t>Práce a dodávky PSV</t>
  </si>
  <si>
    <t>0</t>
  </si>
  <si>
    <t>ROZPOCET</t>
  </si>
  <si>
    <t>762</t>
  </si>
  <si>
    <t>Konstrukce tesařské</t>
  </si>
  <si>
    <t>1</t>
  </si>
  <si>
    <t>762511274</t>
  </si>
  <si>
    <t>CS ÚRS 2022 02</t>
  </si>
  <si>
    <t>16</t>
  </si>
  <si>
    <t>1451654868</t>
  </si>
  <si>
    <t>762526811</t>
  </si>
  <si>
    <t>Demontáž podlah z dřevotřísky, překližky, sololitu tloušťky do 20 mm bez polštářů</t>
  </si>
  <si>
    <t>1196060643</t>
  </si>
  <si>
    <t>998762102</t>
  </si>
  <si>
    <t>Přesun hmot tonážní pro kce tesařské v objektech v přes 6 do 12 m</t>
  </si>
  <si>
    <t>t</t>
  </si>
  <si>
    <t>-2142379747</t>
  </si>
  <si>
    <t>997013511</t>
  </si>
  <si>
    <t>Odvoz suti a vybouraných hmot z meziskládky na skládku s naložením a se složením, na vzdálenost do 1 km</t>
  </si>
  <si>
    <t>4</t>
  </si>
  <si>
    <t>-587466812</t>
  </si>
  <si>
    <t>997013509</t>
  </si>
  <si>
    <t>Odvoz suti a vybouraných hmot na skládku nebo meziskládku se složením, na vzdálenost Příplatek k ceně za každý další i započatý 1 km přes 1 km</t>
  </si>
  <si>
    <t>-331989164</t>
  </si>
  <si>
    <t>997013631</t>
  </si>
  <si>
    <t xml:space="preserve">	Poplatek za uložení na skládce (skládkovné) stavebního odpadu směsného kód odpadu 17 09 04</t>
  </si>
  <si>
    <t>1936786590</t>
  </si>
  <si>
    <t>Online PSC</t>
  </si>
  <si>
    <t>https://podminky.urs.cz/item/CS_URS_2021_02/998772201</t>
  </si>
  <si>
    <t>776</t>
  </si>
  <si>
    <t>Podlahy povlakové</t>
  </si>
  <si>
    <t>776111311</t>
  </si>
  <si>
    <t>Příprava podkladu vysátí podlah</t>
  </si>
  <si>
    <t>-1844395462</t>
  </si>
  <si>
    <t>776201812</t>
  </si>
  <si>
    <t>Demontáž povlakových podlahovin lepených ručně s podložkou</t>
  </si>
  <si>
    <t>-1374422211</t>
  </si>
  <si>
    <t>776221111</t>
  </si>
  <si>
    <t>Lepení pásů z PVC standardním lepidlem</t>
  </si>
  <si>
    <t>1859653024</t>
  </si>
  <si>
    <t>M</t>
  </si>
  <si>
    <t>28411012</t>
  </si>
  <si>
    <t>homogenní, třída zátěže vysoká, R10, hořlavost Bfl S1, bez ftalátů</t>
  </si>
  <si>
    <t>32</t>
  </si>
  <si>
    <t>402955820</t>
  </si>
  <si>
    <t>776410811</t>
  </si>
  <si>
    <t>596501304</t>
  </si>
  <si>
    <t>776411111</t>
  </si>
  <si>
    <t>Montáž soklíků lepením obvodových, výšky do 80 mm</t>
  </si>
  <si>
    <t>536872929</t>
  </si>
  <si>
    <t>28411009</t>
  </si>
  <si>
    <t>lišta soklová PVC 18x80mm</t>
  </si>
  <si>
    <t>745370148</t>
  </si>
  <si>
    <t>997013813</t>
  </si>
  <si>
    <t>Poplatek za uložení stavebního odpadu na skládce (skládkovné) z plastických hmot zatříděného do Katalogu odpadů pod kódem 170 203</t>
  </si>
  <si>
    <t>998776101</t>
  </si>
  <si>
    <t>Přesun hmot tonážní pro podlahy povlakové v objektech v přes 6 do 12 m</t>
  </si>
  <si>
    <t>-102991986</t>
  </si>
  <si>
    <t>783</t>
  </si>
  <si>
    <t>Dokončovací práce - nátěry</t>
  </si>
  <si>
    <t>783813131</t>
  </si>
  <si>
    <t>-652316423</t>
  </si>
  <si>
    <t>783817421</t>
  </si>
  <si>
    <t>Krycí dvojnásobný syntetický nátěr hladkých, zrnitých tenkovrstvých nebo štukových omítek</t>
  </si>
  <si>
    <t>1850501795</t>
  </si>
  <si>
    <t>783806811</t>
  </si>
  <si>
    <t>Odstranění nátěrů z omítek oškrábáním</t>
  </si>
  <si>
    <t>707915571</t>
  </si>
  <si>
    <t>784</t>
  </si>
  <si>
    <t>Dokončovací práce - malby a tapety</t>
  </si>
  <si>
    <t>784111001</t>
  </si>
  <si>
    <t>Oprášení (ometení) podkladu v místnostech výšky do 3,80 m</t>
  </si>
  <si>
    <t>-61812216</t>
  </si>
  <si>
    <t>784121001</t>
  </si>
  <si>
    <t>-575438632</t>
  </si>
  <si>
    <t>784121011</t>
  </si>
  <si>
    <t>Rozmývání podkladu po oškrabání malby v místnostech výšky do 3,80 m</t>
  </si>
  <si>
    <t>-1164666283</t>
  </si>
  <si>
    <t>784181121</t>
  </si>
  <si>
    <t>Penetrace podkladu jednonásobná hloubková v místnostech výšky do 3,80 m</t>
  </si>
  <si>
    <t>1013632616</t>
  </si>
  <si>
    <t>784191007</t>
  </si>
  <si>
    <t>Čištění vnitřních ploch hrubý úklid po provedení malířských prací omytím podlah</t>
  </si>
  <si>
    <t>1246152226</t>
  </si>
  <si>
    <t>784211101</t>
  </si>
  <si>
    <t>Malby z malířských směsí otěruvzdorných za mokra dvojnásobné, bílé za mokra otěruvzdorné výborně v místnostech výšky do 3,80 m</t>
  </si>
  <si>
    <t>2050087549</t>
  </si>
  <si>
    <t>&gt;&gt;  skryté sloupce  &lt;&lt;</t>
  </si>
  <si>
    <t>{a1244b22-839c-4a22-8fa1-6953c66ff48d}</t>
  </si>
  <si>
    <t>KRYCÍ LIST - VV</t>
  </si>
  <si>
    <t>101 - Laboratoř chemie</t>
  </si>
  <si>
    <t xml:space="preserve">  </t>
  </si>
  <si>
    <t>Náklady z rozpočtu</t>
  </si>
  <si>
    <t>Ostatní náklady</t>
  </si>
  <si>
    <t>Projektant</t>
  </si>
  <si>
    <t>Zpracovatel</t>
  </si>
  <si>
    <t>Datum a podpis:</t>
  </si>
  <si>
    <t>Razítko</t>
  </si>
  <si>
    <t>Objednavatel</t>
  </si>
  <si>
    <t>Uchazeč</t>
  </si>
  <si>
    <t>REKAPITULACE ČLENĚNÍ SOUPISU PRACÍ</t>
  </si>
  <si>
    <t>Kód dílu - Popis</t>
  </si>
  <si>
    <t>1) Náklady ze soupisu prací</t>
  </si>
  <si>
    <t>HSV - Práce a dodávky HSV</t>
  </si>
  <si>
    <t xml:space="preserve">    1 - Zemní práce</t>
  </si>
  <si>
    <t xml:space="preserve">    2 - Zakládání</t>
  </si>
  <si>
    <t xml:space="preserve">    61 - Úprava povrchů vnitřní</t>
  </si>
  <si>
    <t xml:space="preserve">    63 - Podlahy a podlahové konstrukce</t>
  </si>
  <si>
    <t xml:space="preserve">    9 - Ostatní konstrukce a práce, bourání</t>
  </si>
  <si>
    <t xml:space="preserve">    9- - Ostatní práce</t>
  </si>
  <si>
    <t xml:space="preserve">    94 - Lešení a stavební výtahy</t>
  </si>
  <si>
    <t xml:space="preserve">    997 - Přesun sutě</t>
  </si>
  <si>
    <t xml:space="preserve">    998 - Přesun hmot</t>
  </si>
  <si>
    <t xml:space="preserve">    711 - Izolace proti vodě, vlhkosti a plynům</t>
  </si>
  <si>
    <t xml:space="preserve">    713 - Izolace tepelné</t>
  </si>
  <si>
    <t xml:space="preserve">    720 - Zdravotechnika </t>
  </si>
  <si>
    <t xml:space="preserve">    741 - Elektroinstalace</t>
  </si>
  <si>
    <t xml:space="preserve">    763 - Konstrukce suché výstavby</t>
  </si>
  <si>
    <t xml:space="preserve">    766 - Konstrukce truhlářské</t>
  </si>
  <si>
    <t xml:space="preserve">    771 - Podlahy z dlaždic</t>
  </si>
  <si>
    <t xml:space="preserve">    781 - Dokončovací práce - obklady</t>
  </si>
  <si>
    <t>2) Ostatní náklady</t>
  </si>
  <si>
    <t>Zařízení staveniště</t>
  </si>
  <si>
    <t>VRN</t>
  </si>
  <si>
    <t>Mimostav.doprava</t>
  </si>
  <si>
    <t>Územní vlivy-čištění</t>
  </si>
  <si>
    <t>Provozní vlivy</t>
  </si>
  <si>
    <t>Kompletační a koordi</t>
  </si>
  <si>
    <t>Kompletační činnost</t>
  </si>
  <si>
    <t>KOMPLETACNA</t>
  </si>
  <si>
    <t>Celkové náklady za stavbu 1) + 2)</t>
  </si>
  <si>
    <t>SOUPIS PRACÍ</t>
  </si>
  <si>
    <t>PČ</t>
  </si>
  <si>
    <t>Náklady soupisu celkem</t>
  </si>
  <si>
    <t>HSV</t>
  </si>
  <si>
    <t>Práce a dodávky HSV</t>
  </si>
  <si>
    <t>Zemní práce</t>
  </si>
  <si>
    <t>139711111</t>
  </si>
  <si>
    <t>Vykopávky v uzavřených prostorech v hornině třídy těžitelnosti I skupiny 1 až 3 ručně</t>
  </si>
  <si>
    <t>m3</t>
  </si>
  <si>
    <t>256715577</t>
  </si>
  <si>
    <t>VV</t>
  </si>
  <si>
    <t>1,4*0,45*6,83</t>
  </si>
  <si>
    <t>True</t>
  </si>
  <si>
    <t>Zakládání</t>
  </si>
  <si>
    <t>279113141</t>
  </si>
  <si>
    <t>Základová zeď tl 100 mm z tvárnic ztraceného bednění včetně výplně z betonu tř. C 20/25</t>
  </si>
  <si>
    <t>1089476103</t>
  </si>
  <si>
    <t>0,5*2*2*6,83</t>
  </si>
  <si>
    <t>3</t>
  </si>
  <si>
    <t>279361821</t>
  </si>
  <si>
    <t>Výztuž základových zdí nosných betonářskou ocelí 10 505</t>
  </si>
  <si>
    <t>478732930</t>
  </si>
  <si>
    <t>8*2*1,2*6,83*0,617*0,001</t>
  </si>
  <si>
    <t>61</t>
  </si>
  <si>
    <t>Úprava povrchů vnitřní</t>
  </si>
  <si>
    <t>612321121</t>
  </si>
  <si>
    <t>Vápenocementová omítka hladká jednovrstvá vnitřních stěn nanášená ručně do 10mm</t>
  </si>
  <si>
    <t>41839211</t>
  </si>
  <si>
    <t>1,1*2,1+0,15*(0,7+1,9+1,9)</t>
  </si>
  <si>
    <t>5</t>
  </si>
  <si>
    <t>612321191</t>
  </si>
  <si>
    <t>Příplatek k vápenocementové omítce vnitřních stěn za každých dalších 5 mm tloušťky ručně</t>
  </si>
  <si>
    <t>-287473033</t>
  </si>
  <si>
    <t>2,985*4 'Přepočtené koeficientem množství</t>
  </si>
  <si>
    <t>6</t>
  </si>
  <si>
    <t>612325413</t>
  </si>
  <si>
    <t>Oprava vnitřní vápenocementové hladké omítky stěn v rozsahu plochy 40 %</t>
  </si>
  <si>
    <t>-1330773136</t>
  </si>
  <si>
    <t>4,2*(6,83+5,412)*2-0,9*1,97</t>
  </si>
  <si>
    <t>-1,9*2,7*2</t>
  </si>
  <si>
    <t>0,53*(1,9+2,7+2,7)*2</t>
  </si>
  <si>
    <t>0,3*0,9*4</t>
  </si>
  <si>
    <t>7</t>
  </si>
  <si>
    <t>612311131</t>
  </si>
  <si>
    <t>Potažení vnitřních stěn vápenným štukem tloušťky do 3 mm</t>
  </si>
  <si>
    <t>555245462</t>
  </si>
  <si>
    <t>-1,2*(4+6+5)</t>
  </si>
  <si>
    <t>-2,2*(2+6,83)-0,8*1,97+0,15*(0,7+1,9+1,9)</t>
  </si>
  <si>
    <t>63</t>
  </si>
  <si>
    <t>Podlahy a podlahové konstrukce</t>
  </si>
  <si>
    <t>8</t>
  </si>
  <si>
    <t>635111215</t>
  </si>
  <si>
    <t>Násyp pod podlahy ze štěrkopísku se zhutněním</t>
  </si>
  <si>
    <t>1738194654</t>
  </si>
  <si>
    <t>0,15*(6,83*5,412+0,3*(1,9+1,9))</t>
  </si>
  <si>
    <t>9</t>
  </si>
  <si>
    <t>631311135</t>
  </si>
  <si>
    <t>Mazanina tl přes 120 do 240 mm z betonu prostého bez zvýšených nároků na prostředí tř. C 20/25</t>
  </si>
  <si>
    <t>-25117817</t>
  </si>
  <si>
    <t>10</t>
  </si>
  <si>
    <t>631319175</t>
  </si>
  <si>
    <t>Příplatek k mazanině tl přes 120 do 240 mm za stržení povrchu spodní vrstvy před vložením výztuže</t>
  </si>
  <si>
    <t>1311307118</t>
  </si>
  <si>
    <t>11</t>
  </si>
  <si>
    <t>631362021</t>
  </si>
  <si>
    <t>Výztuž mazanin svařovanými sítěmi Kari</t>
  </si>
  <si>
    <t>-1491135658</t>
  </si>
  <si>
    <t>(6,83*5,412+0,3*(1,9+1,9))*4,44*1,3*0,001</t>
  </si>
  <si>
    <t>12</t>
  </si>
  <si>
    <t>631311125</t>
  </si>
  <si>
    <t>Mazanina tl přes 80 do 120 mm z betonu prostého bez zvýšených nároků na prostředí tř. C 20/25</t>
  </si>
  <si>
    <t>-749530148</t>
  </si>
  <si>
    <t>0,1*(6,83*5,412+0,3*(1,9+1,9))</t>
  </si>
  <si>
    <t>13</t>
  </si>
  <si>
    <t>M007</t>
  </si>
  <si>
    <t xml:space="preserve">Dodávka a montáž rámu pro pororošt - pozinkovaný L profil s kotvením </t>
  </si>
  <si>
    <t>-221909163</t>
  </si>
  <si>
    <t>6,83+6,83+1+1</t>
  </si>
  <si>
    <t>14</t>
  </si>
  <si>
    <t>M002</t>
  </si>
  <si>
    <t>Dodávka a montáž pororoštů š.1000 mm</t>
  </si>
  <si>
    <t>1409910214</t>
  </si>
  <si>
    <t>15</t>
  </si>
  <si>
    <t>M003</t>
  </si>
  <si>
    <t>Zkrácení délky 1 ks pororoštu</t>
  </si>
  <si>
    <t>sb</t>
  </si>
  <si>
    <t>681488315</t>
  </si>
  <si>
    <t>Ostatní konstrukce a práce, bourání</t>
  </si>
  <si>
    <t>776201811</t>
  </si>
  <si>
    <t>Demontáž PVC</t>
  </si>
  <si>
    <t>-2012589100</t>
  </si>
  <si>
    <t>6,83*5,412+0,3*(1,9+1,9)</t>
  </si>
  <si>
    <t>17</t>
  </si>
  <si>
    <t>762522812</t>
  </si>
  <si>
    <t>Demontáž podlah s polštáři z prken nebo fošen</t>
  </si>
  <si>
    <t>1775630783</t>
  </si>
  <si>
    <t>18</t>
  </si>
  <si>
    <t>965082941</t>
  </si>
  <si>
    <t>Odstranění násypů pod podlahami tl přes 200 mm</t>
  </si>
  <si>
    <t>-1416373299</t>
  </si>
  <si>
    <t>0,5*(6,83*5,412+0,3*(1,9+1,9))</t>
  </si>
  <si>
    <t>-0,2*0,2*5,4*8</t>
  </si>
  <si>
    <t>19</t>
  </si>
  <si>
    <t>-1456728541</t>
  </si>
  <si>
    <t>1,2*(4+6+5)</t>
  </si>
  <si>
    <t>20</t>
  </si>
  <si>
    <t>784121003</t>
  </si>
  <si>
    <t>Oškrabání malby v místnostech v přes 3,80 do 5,00 m</t>
  </si>
  <si>
    <t>-1823804396</t>
  </si>
  <si>
    <t>-18</t>
  </si>
  <si>
    <t>21</t>
  </si>
  <si>
    <t>978013161</t>
  </si>
  <si>
    <t>Otlučení (osekání) vnitřní vápenné nebo vápenocementové omítky stěn v rozsahu 40 %</t>
  </si>
  <si>
    <t>-223323383</t>
  </si>
  <si>
    <t>22</t>
  </si>
  <si>
    <t>978059541</t>
  </si>
  <si>
    <t>Odsekání a odebrání obkladů stěn z vnitřních obkládaček vč.omítky</t>
  </si>
  <si>
    <t>-1279139451</t>
  </si>
  <si>
    <t>23</t>
  </si>
  <si>
    <t>766691914</t>
  </si>
  <si>
    <t>Vyvěšení nebo zavěšení křídel dveří pl do 2 m2</t>
  </si>
  <si>
    <t>kus</t>
  </si>
  <si>
    <t>-1742661737</t>
  </si>
  <si>
    <t>24</t>
  </si>
  <si>
    <t>968072455</t>
  </si>
  <si>
    <t>Vybourání kovových dveřních zárubní pl do 2 m2</t>
  </si>
  <si>
    <t>1348108203</t>
  </si>
  <si>
    <t>0,8*1,97</t>
  </si>
  <si>
    <t>9-</t>
  </si>
  <si>
    <t>Ostatní práce</t>
  </si>
  <si>
    <t>25</t>
  </si>
  <si>
    <t>M001</t>
  </si>
  <si>
    <t>Vyklizení místnosti bez likvidace nepotřebného nábytku</t>
  </si>
  <si>
    <t>-933973832</t>
  </si>
  <si>
    <t>26</t>
  </si>
  <si>
    <t>952901111</t>
  </si>
  <si>
    <t>Vyčištění budov bytové a občanské výstavby při výšce podlaží do 4 m</t>
  </si>
  <si>
    <t>-9356778</t>
  </si>
  <si>
    <t>(6,83*5,412+0,3*(1,9+1,9))</t>
  </si>
  <si>
    <t>27</t>
  </si>
  <si>
    <t>M006</t>
  </si>
  <si>
    <t>Drobné stavební práce</t>
  </si>
  <si>
    <t>-458018955</t>
  </si>
  <si>
    <t>94</t>
  </si>
  <si>
    <t>Lešení a stavební výtahy</t>
  </si>
  <si>
    <t>28</t>
  </si>
  <si>
    <t>949101112</t>
  </si>
  <si>
    <t>Lešení pomocné pro objekty pozemních staveb s lešeňovou podlahou v přes 1,9 do 3,5 m zatížení do 150 kg/m2</t>
  </si>
  <si>
    <t>137627388</t>
  </si>
  <si>
    <t>997</t>
  </si>
  <si>
    <t>Přesun sutě</t>
  </si>
  <si>
    <t>29</t>
  </si>
  <si>
    <t>997013211</t>
  </si>
  <si>
    <t>Vnitrostaveništní doprava suti a vybouraných hmot pro budovy v do 6 m ručně</t>
  </si>
  <si>
    <t>-1238611421</t>
  </si>
  <si>
    <t>30</t>
  </si>
  <si>
    <t>997013219</t>
  </si>
  <si>
    <t>Příplatek k vnitrostaveništní dopravě suti a vybouraných hmot za zvětšenou dopravu suti ZKD 10 m</t>
  </si>
  <si>
    <t>54366081</t>
  </si>
  <si>
    <t>36,053*4 'Přepočtené koeficientem množství</t>
  </si>
  <si>
    <t>31</t>
  </si>
  <si>
    <t>997013501</t>
  </si>
  <si>
    <t>Odvoz suti a vybouraných hmot na skládku nebo meziskládku do 1 km se složením</t>
  </si>
  <si>
    <t>-447130322</t>
  </si>
  <si>
    <t>Příplatek k odvozu suti a vybouraných hmot na skládku ZKD 1 km přes 1 km</t>
  </si>
  <si>
    <t>1850890578</t>
  </si>
  <si>
    <t>36,053*9 'Přepočtené koeficientem množství</t>
  </si>
  <si>
    <t>33</t>
  </si>
  <si>
    <t xml:space="preserve">Poplatek za uložení na skládce (skládkovné) stavebního odpadu směsného </t>
  </si>
  <si>
    <t>-135557791</t>
  </si>
  <si>
    <t>998</t>
  </si>
  <si>
    <t>Přesun hmot</t>
  </si>
  <si>
    <t>34</t>
  </si>
  <si>
    <t>998018001</t>
  </si>
  <si>
    <t>Přesun hmot ruční pro budovy v do 6 m</t>
  </si>
  <si>
    <t>-2070249329</t>
  </si>
  <si>
    <t>711</t>
  </si>
  <si>
    <t>Izolace proti vodě, vlhkosti a plynům</t>
  </si>
  <si>
    <t>35</t>
  </si>
  <si>
    <t>711111001</t>
  </si>
  <si>
    <t>Provedení izolace proti zemní vlhkosti vodorovné za studena nátěrem penetračním</t>
  </si>
  <si>
    <t>-108363621</t>
  </si>
  <si>
    <t>36</t>
  </si>
  <si>
    <t>711112001</t>
  </si>
  <si>
    <t>Provedení izolace proti zemní vlhkosti svislé za studena nátěrem penetračním</t>
  </si>
  <si>
    <t>-784862593</t>
  </si>
  <si>
    <t>0,45*6,83*2</t>
  </si>
  <si>
    <t>37</t>
  </si>
  <si>
    <t>111631500</t>
  </si>
  <si>
    <t>lak asfaltový PENETRAL ALP- 9 kg</t>
  </si>
  <si>
    <t>774903329</t>
  </si>
  <si>
    <t>(6,83*5,412+0,3*(1,9+1,9))*0,0004</t>
  </si>
  <si>
    <t>(0,45*6,83*2)*0,0004</t>
  </si>
  <si>
    <t>38</t>
  </si>
  <si>
    <t>711141559</t>
  </si>
  <si>
    <t>Provedení izolace proti zemní vlhkosti pásy přitavením vodorovné NAIP</t>
  </si>
  <si>
    <t>-1440828808</t>
  </si>
  <si>
    <t>39</t>
  </si>
  <si>
    <t>711142559</t>
  </si>
  <si>
    <t>Provedení izolace proti zemní vlhkosti pásy přitavením svislé NAIP</t>
  </si>
  <si>
    <t>438781523</t>
  </si>
  <si>
    <t>40</t>
  </si>
  <si>
    <t>6283228001</t>
  </si>
  <si>
    <t xml:space="preserve">pás asfaltový natavitelný </t>
  </si>
  <si>
    <t>-473415004</t>
  </si>
  <si>
    <t>(6,83*5,412+0,3*(1,9+1,9))*1,2</t>
  </si>
  <si>
    <t>0,45*6,83*2*1,2</t>
  </si>
  <si>
    <t>6,899</t>
  </si>
  <si>
    <t>41</t>
  </si>
  <si>
    <t>998711201</t>
  </si>
  <si>
    <t>Přesun hmot procentní pro izolace proti vodě, vlhkosti a plynům v objektech v do 6 m</t>
  </si>
  <si>
    <t>%</t>
  </si>
  <si>
    <t>201041076</t>
  </si>
  <si>
    <t>713</t>
  </si>
  <si>
    <t>Izolace tepelné</t>
  </si>
  <si>
    <t>42</t>
  </si>
  <si>
    <t>713121111</t>
  </si>
  <si>
    <t>Montáž izolace tepelné podlah volně kladenými rohožemi, pásy, dílci, deskami 1 vrstva</t>
  </si>
  <si>
    <t>1048203441</t>
  </si>
  <si>
    <t>43</t>
  </si>
  <si>
    <t>28375033</t>
  </si>
  <si>
    <t>deska EPS 150 pro konstrukce s vysokým zatížením λ=0,035 tl 150mm</t>
  </si>
  <si>
    <t>83420980</t>
  </si>
  <si>
    <t>(6,83*5,412+0,3*(1,9+1,9))*1,05</t>
  </si>
  <si>
    <t>40,009*1,05 'Přepočtené koeficientem množství</t>
  </si>
  <si>
    <t>44</t>
  </si>
  <si>
    <t>998713201</t>
  </si>
  <si>
    <t>Přesun hmot procentní pro izolace tepelné v objektech v do 6 m</t>
  </si>
  <si>
    <t>366848464</t>
  </si>
  <si>
    <t>720</t>
  </si>
  <si>
    <t xml:space="preserve">Zdravotechnika </t>
  </si>
  <si>
    <t>45</t>
  </si>
  <si>
    <t>M008</t>
  </si>
  <si>
    <t>Nové rozvody vody a kanalizace k pracovním stolům</t>
  </si>
  <si>
    <t>485957682</t>
  </si>
  <si>
    <t>46</t>
  </si>
  <si>
    <t>725210821</t>
  </si>
  <si>
    <t>Demontáž umyvadel bez výtokových armatur</t>
  </si>
  <si>
    <t>soubor</t>
  </si>
  <si>
    <t>1916447329</t>
  </si>
  <si>
    <t>47</t>
  </si>
  <si>
    <t>725820801</t>
  </si>
  <si>
    <t xml:space="preserve">Demontáž baterie nástěnné </t>
  </si>
  <si>
    <t>1747046412</t>
  </si>
  <si>
    <t>48</t>
  </si>
  <si>
    <t>725 10-0011.RA0</t>
  </si>
  <si>
    <t>Dodávka a montáž umyvadla, baterie a sifonu</t>
  </si>
  <si>
    <t>-192119918</t>
  </si>
  <si>
    <t>741</t>
  </si>
  <si>
    <t>Elektroinstalace</t>
  </si>
  <si>
    <t>49</t>
  </si>
  <si>
    <t>M004</t>
  </si>
  <si>
    <t>1971538026</t>
  </si>
  <si>
    <t>50</t>
  </si>
  <si>
    <t>M009</t>
  </si>
  <si>
    <t>-2078128448</t>
  </si>
  <si>
    <t>763</t>
  </si>
  <si>
    <t>Konstrukce suché výstavby</t>
  </si>
  <si>
    <t>51</t>
  </si>
  <si>
    <t>763131411</t>
  </si>
  <si>
    <t>-1169736784</t>
  </si>
  <si>
    <t>6,83*5,412</t>
  </si>
  <si>
    <t>52</t>
  </si>
  <si>
    <t>763131751</t>
  </si>
  <si>
    <t>-1081505466</t>
  </si>
  <si>
    <t>53</t>
  </si>
  <si>
    <t>28329274</t>
  </si>
  <si>
    <t>fólie PE vyztužená pro parotěsnou vrstvu (reakce na oheň - třída E) 110g/m2</t>
  </si>
  <si>
    <t>-771793033</t>
  </si>
  <si>
    <t>54</t>
  </si>
  <si>
    <t>763001</t>
  </si>
  <si>
    <t>Tmelení okraje stropu po obvodu</t>
  </si>
  <si>
    <t>-2082449371</t>
  </si>
  <si>
    <t>(6,83+5,412)*2</t>
  </si>
  <si>
    <t>55</t>
  </si>
  <si>
    <t>998763401</t>
  </si>
  <si>
    <t>Přesun hmot procentní pro sádrokartonové konstrukce v objektech v do 6 m</t>
  </si>
  <si>
    <t>147743236</t>
  </si>
  <si>
    <t>766</t>
  </si>
  <si>
    <t>Konstrukce truhlářské</t>
  </si>
  <si>
    <t>56</t>
  </si>
  <si>
    <t>766660171</t>
  </si>
  <si>
    <t>Montáž dveřních křídel otvíravých jednokřídlových š do 0,8 m do obložkové zárubně</t>
  </si>
  <si>
    <t>-282829504</t>
  </si>
  <si>
    <t>57</t>
  </si>
  <si>
    <t>61161002</t>
  </si>
  <si>
    <t>dveře jednokřídlé plné 800x1970mm</t>
  </si>
  <si>
    <t>-818595527</t>
  </si>
  <si>
    <t>58</t>
  </si>
  <si>
    <t>766660729</t>
  </si>
  <si>
    <t>Montáž dveřního interiérového kování - štítku s klikou</t>
  </si>
  <si>
    <t>1506436730</t>
  </si>
  <si>
    <t>59</t>
  </si>
  <si>
    <t>54914622</t>
  </si>
  <si>
    <t xml:space="preserve">kování dveřní </t>
  </si>
  <si>
    <t>-1139017509</t>
  </si>
  <si>
    <t>60</t>
  </si>
  <si>
    <t>766682111</t>
  </si>
  <si>
    <t>Montáž zárubní obložkových pro dveře jednokřídlové</t>
  </si>
  <si>
    <t>-700167411</t>
  </si>
  <si>
    <t>61182307</t>
  </si>
  <si>
    <t>zárubeň jednokřídlá obložková 800x1970 mm</t>
  </si>
  <si>
    <t>-1973380180</t>
  </si>
  <si>
    <t>62</t>
  </si>
  <si>
    <t>998766201</t>
  </si>
  <si>
    <t>Přesun hmot procentní pro konstrukce truhlářské v objektech v do 6 m</t>
  </si>
  <si>
    <t>496079304</t>
  </si>
  <si>
    <t>771</t>
  </si>
  <si>
    <t>Podlahy z dlaždic</t>
  </si>
  <si>
    <t>771574112</t>
  </si>
  <si>
    <t>Montáž podlah keramických hladkých lepených flexibilním lepidlem přes 9 do 12 ks/m2</t>
  </si>
  <si>
    <t>-1920682836</t>
  </si>
  <si>
    <t>6,83*(5,412-1)+0,3*(1,9+1,9)</t>
  </si>
  <si>
    <t>64</t>
  </si>
  <si>
    <t>771474113</t>
  </si>
  <si>
    <t>Montáž soklů z dlaždic keramických rovných flexibilní lepidlo v do 120 mm</t>
  </si>
  <si>
    <t>846109184</t>
  </si>
  <si>
    <t>(6,83+5,412)*2-2-6,83+0,3*4-1-1</t>
  </si>
  <si>
    <t>65</t>
  </si>
  <si>
    <t>597613095</t>
  </si>
  <si>
    <t>858012378</t>
  </si>
  <si>
    <t>31,274*1,1</t>
  </si>
  <si>
    <t>14,854*0,1*2</t>
  </si>
  <si>
    <t>66</t>
  </si>
  <si>
    <t>771591185</t>
  </si>
  <si>
    <t>Podlahy - řezání keramických dlaždic rovné</t>
  </si>
  <si>
    <t>1471164261</t>
  </si>
  <si>
    <t>(8,4+8,4+4,4)</t>
  </si>
  <si>
    <t>67</t>
  </si>
  <si>
    <t>998771201</t>
  </si>
  <si>
    <t>Přesun hmot procentní pro podlahy z dlaždic v objektech v do 6 m</t>
  </si>
  <si>
    <t>-1892606801</t>
  </si>
  <si>
    <t>781</t>
  </si>
  <si>
    <t>Dokončovací práce - obklady</t>
  </si>
  <si>
    <t>68</t>
  </si>
  <si>
    <t>781474154</t>
  </si>
  <si>
    <t>Montáž obkladů vnitřních keramických velkoformátových hladkých do 6 ks/m2 lepených flexibilním lepidlem</t>
  </si>
  <si>
    <t>-1692637198</t>
  </si>
  <si>
    <t>2,2*(2+6,83)-0,8*1,97+0,15*(0,7+1,9+1,9)</t>
  </si>
  <si>
    <t>69</t>
  </si>
  <si>
    <t>597612552</t>
  </si>
  <si>
    <t>489896380</t>
  </si>
  <si>
    <t>18,525*1,1</t>
  </si>
  <si>
    <t>70</t>
  </si>
  <si>
    <t>998781201</t>
  </si>
  <si>
    <t>Přesun hmot procentní pro obklady keramické v objektech v do 6 m</t>
  </si>
  <si>
    <t>-185052043</t>
  </si>
  <si>
    <t>71</t>
  </si>
  <si>
    <t>783903170</t>
  </si>
  <si>
    <t>Provedení penetrační nátěru hrubých betonových podlah a stěn</t>
  </si>
  <si>
    <t>1007381285</t>
  </si>
  <si>
    <t>(0,45+1+0,45)*6,83</t>
  </si>
  <si>
    <t>72</t>
  </si>
  <si>
    <t>783907160</t>
  </si>
  <si>
    <t>Provedení krycího dvojnásobného nátěru betonové podlahy a stěny</t>
  </si>
  <si>
    <t>753553914</t>
  </si>
  <si>
    <t>73</t>
  </si>
  <si>
    <t>783812100</t>
  </si>
  <si>
    <t>Penetrování a základní nátěr soklu</t>
  </si>
  <si>
    <t>65747307</t>
  </si>
  <si>
    <t>74</t>
  </si>
  <si>
    <t>783812101</t>
  </si>
  <si>
    <t>Vrchní olejový nátěr soklu 2x</t>
  </si>
  <si>
    <t>-1111197051</t>
  </si>
  <si>
    <t>75</t>
  </si>
  <si>
    <t>M005</t>
  </si>
  <si>
    <t>Nátěr potrubí a nástřik radiátorů</t>
  </si>
  <si>
    <t>-1908760251</t>
  </si>
  <si>
    <t>76</t>
  </si>
  <si>
    <t>784181111</t>
  </si>
  <si>
    <t>Základní jednonásobná penetrace podkladu v místnostech výšky do 3,80m</t>
  </si>
  <si>
    <t>-148908508</t>
  </si>
  <si>
    <t>77</t>
  </si>
  <si>
    <t>784221101</t>
  </si>
  <si>
    <t>Dvojnásobné bílé malby  ze směsí za sucha dobře otěruvzdorných v místnostech do 3,80 m</t>
  </si>
  <si>
    <t>-562504825</t>
  </si>
  <si>
    <t>Náklady z rozpočtů</t>
  </si>
  <si>
    <t>Cena s DPH [CZK]</t>
  </si>
  <si>
    <t>Cena bez DPH [CZK]</t>
  </si>
  <si>
    <t>REKAPITULACE STAVBY</t>
  </si>
  <si>
    <t>Laboratoř chemie</t>
  </si>
  <si>
    <t>Počítačová učebna 20 + 1 malba</t>
  </si>
  <si>
    <t>Počítačová učebna 18 + 1 malba</t>
  </si>
  <si>
    <t>Učebna přírodních věd malba, podlaha</t>
  </si>
  <si>
    <t>Laboratoř chemie - vzduchotechnika</t>
  </si>
  <si>
    <t>Název položky</t>
  </si>
  <si>
    <t>Číslo položky</t>
  </si>
  <si>
    <t>Potrubní ventilátor D315 - tiché provedení</t>
  </si>
  <si>
    <t>Regulace otáček</t>
  </si>
  <si>
    <t>Regulační klapka do potrubí D250</t>
  </si>
  <si>
    <t>Pružné manžety D315</t>
  </si>
  <si>
    <t>Krček s regulací</t>
  </si>
  <si>
    <t>Odtahový anemostat 400x400</t>
  </si>
  <si>
    <t>Potrubí hranaté</t>
  </si>
  <si>
    <t>Potrubí kruhové</t>
  </si>
  <si>
    <t>Společný montážní materiál (závěsný, těsnící a spojovací materiál)</t>
  </si>
  <si>
    <t>Průraz obchodovým zdivem</t>
  </si>
  <si>
    <t>Revize</t>
  </si>
  <si>
    <t>Počet</t>
  </si>
  <si>
    <t>ks</t>
  </si>
  <si>
    <t>kpl</t>
  </si>
  <si>
    <t>Jednotková cena za dodávku</t>
  </si>
  <si>
    <t>Celková cena za dodávku</t>
  </si>
  <si>
    <t>Cena celkem bez DPH</t>
  </si>
  <si>
    <t>Cena celkem s DPH</t>
  </si>
  <si>
    <t>Revize elektroinstalační</t>
  </si>
  <si>
    <t>Rozvody elektra,vody, odpady</t>
  </si>
  <si>
    <t>Kompletní elektro (kabeláž mezi jednotkami a ovládáním, revize)</t>
  </si>
  <si>
    <t>Demontáž a likvidace stávajícího podhledu</t>
  </si>
  <si>
    <t>Kazetový podhled z akustických desek 600 x 600 mm, tloušťka 15 mm, výška svěšení 100mm, viditelný rošť, možnost  individuální vyjmutí kazet, včetně montáže</t>
  </si>
  <si>
    <t>Montáž parotěsné zábrany do  podhledu</t>
  </si>
  <si>
    <t>Výměna stávajícího osvětlení (dle Protokolu o provedených výpočtech osvětlení)</t>
  </si>
  <si>
    <t>homogenní, třída zátěže vysoká, R10, hořlavost Bfl S1, bez ftalátů, PVC po odsouhlasení ředitelky školy</t>
  </si>
  <si>
    <t>obkladačky keramické 30 x 60 cm, bílošedá, matná, ratifikovaná, obklad odsouhlasí ředitelka školy</t>
  </si>
  <si>
    <t>dlaždice keramické, 30 x 60 cm, šedá, matná, ratifikovaná, odolnost proti otěru PEI 4, Protiskluznost R11/B, dlaždice odsouhlasí ředitelka školy</t>
  </si>
  <si>
    <t>Úprava elektroinstalace (dle Popisu přípravy rozvodů)</t>
  </si>
  <si>
    <t>Rozvody odpadu (dle Popisu přípravy rozvodů)</t>
  </si>
  <si>
    <t>Rozvody vody (dle Popisu přípravy rozvodů)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</si>
</sst>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dd\.mm\.yyyy"/>
    <numFmt numFmtId="165" formatCode="#,##0.00%"/>
    <numFmt numFmtId="166" formatCode="#,##0.00000"/>
    <numFmt numFmtId="167" formatCode="#,##0.000"/>
    <numFmt numFmtId="168" formatCode="#,##0.00\ &quot;Kč&quot;"/>
  </numFmts>
  <fonts count="33" x14ac:knownFonts="1"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sz val="8"/>
      <name val="Arial CE"/>
      <family val="2"/>
    </font>
    <font>
      <b/>
      <sz val="14"/>
      <name val="Arial CE"/>
    </font>
    <font>
      <sz val="10"/>
      <color rgb="FF3366FF"/>
      <name val="Arial CE"/>
    </font>
    <font>
      <sz val="10"/>
      <color rgb="FF969696"/>
      <name val="Arial CE"/>
    </font>
    <font>
      <b/>
      <sz val="11"/>
      <name val="Arial CE"/>
    </font>
    <font>
      <sz val="10"/>
      <name val="Arial CE"/>
    </font>
    <font>
      <b/>
      <sz val="10"/>
      <name val="Arial CE"/>
    </font>
    <font>
      <b/>
      <sz val="12"/>
      <color rgb="FF960000"/>
      <name val="Arial CE"/>
    </font>
    <font>
      <sz val="8"/>
      <color rgb="FF969696"/>
      <name val="Arial CE"/>
    </font>
    <font>
      <b/>
      <sz val="12"/>
      <name val="Arial CE"/>
    </font>
    <font>
      <sz val="9"/>
      <name val="Arial CE"/>
    </font>
    <font>
      <b/>
      <sz val="12"/>
      <color rgb="FF800000"/>
      <name val="Arial CE"/>
    </font>
    <font>
      <sz val="12"/>
      <color rgb="FF003366"/>
      <name val="Arial CE"/>
    </font>
    <font>
      <sz val="10"/>
      <color rgb="FF003366"/>
      <name val="Arial CE"/>
    </font>
    <font>
      <sz val="9"/>
      <color rgb="FF969696"/>
      <name val="Arial CE"/>
    </font>
    <font>
      <sz val="8"/>
      <color rgb="FF960000"/>
      <name val="Arial CE"/>
    </font>
    <font>
      <b/>
      <sz val="8"/>
      <name val="Arial CE"/>
    </font>
    <font>
      <sz val="8"/>
      <color rgb="FF003366"/>
      <name val="Arial CE"/>
    </font>
    <font>
      <sz val="7"/>
      <color rgb="FF979797"/>
      <name val="Arial CE"/>
    </font>
    <font>
      <i/>
      <u/>
      <sz val="7"/>
      <color rgb="FF979797"/>
      <name val="Calibri"/>
      <family val="2"/>
      <charset val="238"/>
      <scheme val="minor"/>
    </font>
    <font>
      <i/>
      <sz val="9"/>
      <color rgb="FF0000FF"/>
      <name val="Arial CE"/>
    </font>
    <font>
      <i/>
      <sz val="8"/>
      <color rgb="FF0000FF"/>
      <name val="Arial CE"/>
    </font>
    <font>
      <sz val="8"/>
      <color rgb="FF3366FF"/>
      <name val="Arial CE"/>
    </font>
    <font>
      <sz val="10"/>
      <color rgb="FF464646"/>
      <name val="Arial CE"/>
    </font>
    <font>
      <b/>
      <sz val="10"/>
      <color rgb="FF464646"/>
      <name val="Arial CE"/>
    </font>
    <font>
      <sz val="8"/>
      <color rgb="FF505050"/>
      <name val="Arial CE"/>
    </font>
    <font>
      <sz val="7"/>
      <color rgb="FF969696"/>
      <name val="Arial CE"/>
    </font>
    <font>
      <sz val="11"/>
      <color rgb="FF003366"/>
      <name val="Arial CE"/>
    </font>
    <font>
      <b/>
      <sz val="11"/>
      <color rgb="FF003366"/>
      <name val="Arial CE"/>
    </font>
    <font>
      <u/>
      <sz val="11"/>
      <color theme="10"/>
      <name val="Calibri"/>
      <scheme val="minor"/>
    </font>
    <font>
      <b/>
      <sz val="11"/>
      <color theme="1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rgb="FFD2D2D2"/>
      </patternFill>
    </fill>
    <fill>
      <patternFill patternType="solid">
        <fgColor rgb="FFC0C0C0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/>
      <top style="hair">
        <color rgb="FF969696"/>
      </top>
      <bottom/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0" fontId="31" fillId="0" borderId="0" applyNumberFormat="0" applyFill="0" applyBorder="0" applyAlignment="0" applyProtection="0"/>
  </cellStyleXfs>
  <cellXfs count="192">
    <xf numFmtId="0" fontId="0" fillId="0" borderId="0" xfId="0"/>
    <xf numFmtId="0" fontId="2" fillId="0" borderId="0" xfId="2"/>
    <xf numFmtId="0" fontId="2" fillId="0" borderId="0" xfId="2" applyAlignment="1">
      <alignment horizontal="left" vertical="center"/>
    </xf>
    <xf numFmtId="0" fontId="2" fillId="0" borderId="1" xfId="2" applyBorder="1"/>
    <xf numFmtId="0" fontId="2" fillId="0" borderId="2" xfId="2" applyBorder="1"/>
    <xf numFmtId="0" fontId="2" fillId="0" borderId="3" xfId="2" applyBorder="1"/>
    <xf numFmtId="0" fontId="3" fillId="0" borderId="0" xfId="2" applyFont="1" applyAlignment="1">
      <alignment horizontal="left" vertical="center"/>
    </xf>
    <xf numFmtId="0" fontId="4" fillId="0" borderId="0" xfId="2" applyFont="1" applyAlignment="1">
      <alignment horizontal="left" vertical="center"/>
    </xf>
    <xf numFmtId="0" fontId="5" fillId="0" borderId="0" xfId="2" applyFont="1" applyAlignment="1">
      <alignment horizontal="left" vertical="center"/>
    </xf>
    <xf numFmtId="0" fontId="2" fillId="0" borderId="0" xfId="2" applyAlignment="1">
      <alignment vertical="center"/>
    </xf>
    <xf numFmtId="0" fontId="2" fillId="0" borderId="3" xfId="2" applyBorder="1" applyAlignment="1">
      <alignment vertical="center"/>
    </xf>
    <xf numFmtId="0" fontId="7" fillId="0" borderId="0" xfId="2" applyFont="1" applyAlignment="1">
      <alignment horizontal="left" vertical="center"/>
    </xf>
    <xf numFmtId="164" fontId="7" fillId="0" borderId="0" xfId="2" applyNumberFormat="1" applyFont="1" applyAlignment="1">
      <alignment horizontal="left" vertical="center"/>
    </xf>
    <xf numFmtId="0" fontId="7" fillId="2" borderId="0" xfId="2" applyFont="1" applyFill="1" applyAlignment="1" applyProtection="1">
      <alignment horizontal="left" vertical="center"/>
      <protection locked="0"/>
    </xf>
    <xf numFmtId="0" fontId="2" fillId="0" borderId="0" xfId="2" applyAlignment="1">
      <alignment vertical="center" wrapText="1"/>
    </xf>
    <xf numFmtId="0" fontId="2" fillId="0" borderId="3" xfId="2" applyBorder="1" applyAlignment="1">
      <alignment vertical="center" wrapText="1"/>
    </xf>
    <xf numFmtId="0" fontId="2" fillId="0" borderId="4" xfId="2" applyBorder="1" applyAlignment="1">
      <alignment vertical="center"/>
    </xf>
    <xf numFmtId="0" fontId="8" fillId="0" borderId="0" xfId="2" applyFont="1" applyAlignment="1">
      <alignment horizontal="left" vertical="center"/>
    </xf>
    <xf numFmtId="4" fontId="9" fillId="0" borderId="0" xfId="2" applyNumberFormat="1" applyFont="1" applyAlignment="1">
      <alignment vertical="center"/>
    </xf>
    <xf numFmtId="0" fontId="5" fillId="0" borderId="0" xfId="2" applyFont="1" applyAlignment="1">
      <alignment horizontal="right" vertical="center"/>
    </xf>
    <xf numFmtId="0" fontId="10" fillId="0" borderId="0" xfId="2" applyFont="1" applyAlignment="1">
      <alignment horizontal="left" vertical="center"/>
    </xf>
    <xf numFmtId="4" fontId="5" fillId="0" borderId="0" xfId="2" applyNumberFormat="1" applyFont="1" applyAlignment="1">
      <alignment vertical="center"/>
    </xf>
    <xf numFmtId="165" fontId="5" fillId="0" borderId="0" xfId="2" applyNumberFormat="1" applyFont="1" applyAlignment="1">
      <alignment horizontal="right" vertical="center"/>
    </xf>
    <xf numFmtId="0" fontId="2" fillId="3" borderId="0" xfId="2" applyFill="1" applyAlignment="1">
      <alignment vertical="center"/>
    </xf>
    <xf numFmtId="0" fontId="11" fillId="3" borderId="5" xfId="2" applyFont="1" applyFill="1" applyBorder="1" applyAlignment="1">
      <alignment horizontal="left" vertical="center"/>
    </xf>
    <xf numFmtId="0" fontId="2" fillId="3" borderId="6" xfId="2" applyFill="1" applyBorder="1" applyAlignment="1">
      <alignment vertical="center"/>
    </xf>
    <xf numFmtId="0" fontId="11" fillId="3" borderId="6" xfId="2" applyFont="1" applyFill="1" applyBorder="1" applyAlignment="1">
      <alignment horizontal="right" vertical="center"/>
    </xf>
    <xf numFmtId="0" fontId="11" fillId="3" borderId="6" xfId="2" applyFont="1" applyFill="1" applyBorder="1" applyAlignment="1">
      <alignment horizontal="center" vertical="center"/>
    </xf>
    <xf numFmtId="4" fontId="11" fillId="3" borderId="6" xfId="2" applyNumberFormat="1" applyFont="1" applyFill="1" applyBorder="1" applyAlignment="1">
      <alignment vertical="center"/>
    </xf>
    <xf numFmtId="0" fontId="2" fillId="3" borderId="7" xfId="2" applyFill="1" applyBorder="1" applyAlignment="1">
      <alignment vertical="center"/>
    </xf>
    <xf numFmtId="0" fontId="2" fillId="0" borderId="8" xfId="2" applyBorder="1" applyAlignment="1">
      <alignment vertical="center"/>
    </xf>
    <xf numFmtId="0" fontId="2" fillId="0" borderId="9" xfId="2" applyBorder="1" applyAlignment="1">
      <alignment vertical="center"/>
    </xf>
    <xf numFmtId="0" fontId="2" fillId="0" borderId="1" xfId="2" applyBorder="1" applyAlignment="1">
      <alignment vertical="center"/>
    </xf>
    <xf numFmtId="0" fontId="2" fillId="0" borderId="2" xfId="2" applyBorder="1" applyAlignment="1">
      <alignment vertical="center"/>
    </xf>
    <xf numFmtId="0" fontId="7" fillId="0" borderId="0" xfId="2" applyFont="1" applyAlignment="1">
      <alignment horizontal="left" vertical="center" wrapText="1"/>
    </xf>
    <xf numFmtId="0" fontId="12" fillId="3" borderId="0" xfId="2" applyFont="1" applyFill="1" applyAlignment="1">
      <alignment horizontal="left" vertical="center"/>
    </xf>
    <xf numFmtId="0" fontId="12" fillId="3" borderId="0" xfId="2" applyFont="1" applyFill="1" applyAlignment="1">
      <alignment horizontal="right" vertical="center"/>
    </xf>
    <xf numFmtId="0" fontId="13" fillId="0" borderId="0" xfId="2" applyFont="1" applyAlignment="1">
      <alignment horizontal="left" vertical="center"/>
    </xf>
    <xf numFmtId="0" fontId="14" fillId="0" borderId="0" xfId="2" applyFont="1" applyAlignment="1">
      <alignment vertical="center"/>
    </xf>
    <xf numFmtId="0" fontId="14" fillId="0" borderId="3" xfId="2" applyFont="1" applyBorder="1" applyAlignment="1">
      <alignment vertical="center"/>
    </xf>
    <xf numFmtId="0" fontId="14" fillId="0" borderId="10" xfId="2" applyFont="1" applyBorder="1" applyAlignment="1">
      <alignment horizontal="left" vertical="center"/>
    </xf>
    <xf numFmtId="0" fontId="14" fillId="0" borderId="10" xfId="2" applyFont="1" applyBorder="1" applyAlignment="1">
      <alignment vertical="center"/>
    </xf>
    <xf numFmtId="4" fontId="14" fillId="0" borderId="10" xfId="2" applyNumberFormat="1" applyFont="1" applyBorder="1" applyAlignment="1">
      <alignment vertical="center"/>
    </xf>
    <xf numFmtId="0" fontId="15" fillId="0" borderId="0" xfId="2" applyFont="1" applyAlignment="1">
      <alignment vertical="center"/>
    </xf>
    <xf numFmtId="0" fontId="15" fillId="0" borderId="3" xfId="2" applyFont="1" applyBorder="1" applyAlignment="1">
      <alignment vertical="center"/>
    </xf>
    <xf numFmtId="0" fontId="15" fillId="0" borderId="10" xfId="2" applyFont="1" applyBorder="1" applyAlignment="1">
      <alignment horizontal="left" vertical="center"/>
    </xf>
    <xf numFmtId="0" fontId="15" fillId="0" borderId="10" xfId="2" applyFont="1" applyBorder="1" applyAlignment="1">
      <alignment vertical="center"/>
    </xf>
    <xf numFmtId="4" fontId="15" fillId="0" borderId="10" xfId="2" applyNumberFormat="1" applyFont="1" applyBorder="1" applyAlignment="1">
      <alignment vertical="center"/>
    </xf>
    <xf numFmtId="0" fontId="2" fillId="0" borderId="0" xfId="2" applyAlignment="1">
      <alignment horizontal="center" vertical="center" wrapText="1"/>
    </xf>
    <xf numFmtId="0" fontId="2" fillId="0" borderId="3" xfId="2" applyBorder="1" applyAlignment="1">
      <alignment horizontal="center" vertical="center" wrapText="1"/>
    </xf>
    <xf numFmtId="0" fontId="12" fillId="3" borderId="11" xfId="2" applyFont="1" applyFill="1" applyBorder="1" applyAlignment="1">
      <alignment horizontal="center" vertical="center" wrapText="1"/>
    </xf>
    <xf numFmtId="0" fontId="12" fillId="3" borderId="12" xfId="2" applyFont="1" applyFill="1" applyBorder="1" applyAlignment="1">
      <alignment horizontal="center" vertical="center" wrapText="1"/>
    </xf>
    <xf numFmtId="0" fontId="12" fillId="3" borderId="13" xfId="2" applyFont="1" applyFill="1" applyBorder="1" applyAlignment="1">
      <alignment horizontal="center" vertical="center" wrapText="1"/>
    </xf>
    <xf numFmtId="0" fontId="16" fillId="0" borderId="11" xfId="2" applyFont="1" applyBorder="1" applyAlignment="1">
      <alignment horizontal="center" vertical="center" wrapText="1"/>
    </xf>
    <xf numFmtId="0" fontId="16" fillId="0" borderId="12" xfId="2" applyFont="1" applyBorder="1" applyAlignment="1">
      <alignment horizontal="center" vertical="center" wrapText="1"/>
    </xf>
    <xf numFmtId="0" fontId="16" fillId="0" borderId="13" xfId="2" applyFont="1" applyBorder="1" applyAlignment="1">
      <alignment horizontal="center" vertical="center" wrapText="1"/>
    </xf>
    <xf numFmtId="0" fontId="9" fillId="0" borderId="0" xfId="2" applyFont="1" applyAlignment="1">
      <alignment horizontal="left" vertical="center"/>
    </xf>
    <xf numFmtId="4" fontId="9" fillId="0" borderId="0" xfId="2" applyNumberFormat="1" applyFont="1"/>
    <xf numFmtId="0" fontId="2" fillId="0" borderId="14" xfId="2" applyBorder="1" applyAlignment="1">
      <alignment vertical="center"/>
    </xf>
    <xf numFmtId="166" fontId="17" fillId="0" borderId="4" xfId="2" applyNumberFormat="1" applyFont="1" applyBorder="1"/>
    <xf numFmtId="166" fontId="17" fillId="0" borderId="15" xfId="2" applyNumberFormat="1" applyFont="1" applyBorder="1"/>
    <xf numFmtId="4" fontId="18" fillId="0" borderId="0" xfId="2" applyNumberFormat="1" applyFont="1" applyAlignment="1">
      <alignment vertical="center"/>
    </xf>
    <xf numFmtId="0" fontId="19" fillId="0" borderId="0" xfId="2" applyFont="1"/>
    <xf numFmtId="0" fontId="19" fillId="0" borderId="3" xfId="2" applyFont="1" applyBorder="1"/>
    <xf numFmtId="0" fontId="19" fillId="0" borderId="0" xfId="2" applyFont="1" applyAlignment="1">
      <alignment horizontal="left"/>
    </xf>
    <xf numFmtId="0" fontId="14" fillId="0" borderId="0" xfId="2" applyFont="1" applyAlignment="1">
      <alignment horizontal="left"/>
    </xf>
    <xf numFmtId="0" fontId="19" fillId="0" borderId="0" xfId="2" applyFont="1" applyProtection="1">
      <protection locked="0"/>
    </xf>
    <xf numFmtId="4" fontId="14" fillId="0" borderId="0" xfId="2" applyNumberFormat="1" applyFont="1"/>
    <xf numFmtId="0" fontId="19" fillId="0" borderId="16" xfId="2" applyFont="1" applyBorder="1"/>
    <xf numFmtId="166" fontId="19" fillId="0" borderId="0" xfId="2" applyNumberFormat="1" applyFont="1"/>
    <xf numFmtId="166" fontId="19" fillId="0" borderId="17" xfId="2" applyNumberFormat="1" applyFont="1" applyBorder="1"/>
    <xf numFmtId="0" fontId="19" fillId="0" borderId="0" xfId="2" applyFont="1" applyAlignment="1">
      <alignment horizontal="center"/>
    </xf>
    <xf numFmtId="4" fontId="19" fillId="0" borderId="0" xfId="2" applyNumberFormat="1" applyFont="1" applyAlignment="1">
      <alignment vertical="center"/>
    </xf>
    <xf numFmtId="0" fontId="15" fillId="0" borderId="0" xfId="2" applyFont="1" applyAlignment="1">
      <alignment horizontal="left"/>
    </xf>
    <xf numFmtId="4" fontId="15" fillId="0" borderId="0" xfId="2" applyNumberFormat="1" applyFont="1"/>
    <xf numFmtId="0" fontId="12" fillId="0" borderId="18" xfId="2" applyFont="1" applyBorder="1" applyAlignment="1">
      <alignment horizontal="center" vertical="center"/>
    </xf>
    <xf numFmtId="49" fontId="12" fillId="0" borderId="18" xfId="2" applyNumberFormat="1" applyFont="1" applyBorder="1" applyAlignment="1">
      <alignment horizontal="left" vertical="center" wrapText="1"/>
    </xf>
    <xf numFmtId="0" fontId="12" fillId="0" borderId="18" xfId="2" applyFont="1" applyBorder="1" applyAlignment="1">
      <alignment horizontal="left" vertical="center" wrapText="1"/>
    </xf>
    <xf numFmtId="0" fontId="12" fillId="0" borderId="18" xfId="2" applyFont="1" applyBorder="1" applyAlignment="1">
      <alignment horizontal="center" vertical="center" wrapText="1"/>
    </xf>
    <xf numFmtId="4" fontId="12" fillId="2" borderId="18" xfId="2" applyNumberFormat="1" applyFont="1" applyFill="1" applyBorder="1" applyAlignment="1" applyProtection="1">
      <alignment vertical="center"/>
      <protection locked="0"/>
    </xf>
    <xf numFmtId="4" fontId="12" fillId="0" borderId="18" xfId="2" applyNumberFormat="1" applyFont="1" applyBorder="1" applyAlignment="1">
      <alignment vertical="center"/>
    </xf>
    <xf numFmtId="0" fontId="16" fillId="2" borderId="16" xfId="2" applyFont="1" applyFill="1" applyBorder="1" applyAlignment="1" applyProtection="1">
      <alignment horizontal="left" vertical="center"/>
      <protection locked="0"/>
    </xf>
    <xf numFmtId="0" fontId="16" fillId="0" borderId="0" xfId="2" applyFont="1" applyAlignment="1">
      <alignment horizontal="center" vertical="center"/>
    </xf>
    <xf numFmtId="166" fontId="16" fillId="0" borderId="0" xfId="2" applyNumberFormat="1" applyFont="1" applyAlignment="1">
      <alignment vertical="center"/>
    </xf>
    <xf numFmtId="166" fontId="16" fillId="0" borderId="17" xfId="2" applyNumberFormat="1" applyFont="1" applyBorder="1" applyAlignment="1">
      <alignment vertical="center"/>
    </xf>
    <xf numFmtId="0" fontId="12" fillId="0" borderId="0" xfId="2" applyFont="1" applyAlignment="1">
      <alignment horizontal="left" vertical="center"/>
    </xf>
    <xf numFmtId="4" fontId="2" fillId="0" borderId="0" xfId="2" applyNumberFormat="1" applyAlignment="1">
      <alignment vertical="center"/>
    </xf>
    <xf numFmtId="167" fontId="12" fillId="0" borderId="18" xfId="2" applyNumberFormat="1" applyFont="1" applyBorder="1" applyAlignment="1">
      <alignment vertical="center"/>
    </xf>
    <xf numFmtId="0" fontId="20" fillId="0" borderId="0" xfId="2" applyFont="1" applyAlignment="1">
      <alignment horizontal="left" vertical="center"/>
    </xf>
    <xf numFmtId="0" fontId="21" fillId="0" borderId="0" xfId="1" applyFont="1" applyAlignment="1" applyProtection="1">
      <alignment vertical="center" wrapText="1"/>
    </xf>
    <xf numFmtId="0" fontId="2" fillId="0" borderId="0" xfId="2" applyAlignment="1" applyProtection="1">
      <alignment vertical="center"/>
      <protection locked="0"/>
    </xf>
    <xf numFmtId="0" fontId="2" fillId="0" borderId="16" xfId="2" applyBorder="1" applyAlignment="1">
      <alignment vertical="center"/>
    </xf>
    <xf numFmtId="0" fontId="2" fillId="0" borderId="17" xfId="2" applyBorder="1" applyAlignment="1">
      <alignment vertical="center"/>
    </xf>
    <xf numFmtId="0" fontId="22" fillId="0" borderId="18" xfId="2" applyFont="1" applyBorder="1" applyAlignment="1">
      <alignment horizontal="center" vertical="center"/>
    </xf>
    <xf numFmtId="49" fontId="22" fillId="0" borderId="18" xfId="2" applyNumberFormat="1" applyFont="1" applyBorder="1" applyAlignment="1">
      <alignment horizontal="left" vertical="center" wrapText="1"/>
    </xf>
    <xf numFmtId="0" fontId="22" fillId="0" borderId="18" xfId="2" applyFont="1" applyBorder="1" applyAlignment="1">
      <alignment horizontal="left" vertical="center" wrapText="1"/>
    </xf>
    <xf numFmtId="0" fontId="22" fillId="0" borderId="18" xfId="2" applyFont="1" applyBorder="1" applyAlignment="1">
      <alignment horizontal="center" vertical="center" wrapText="1"/>
    </xf>
    <xf numFmtId="167" fontId="22" fillId="0" borderId="18" xfId="2" applyNumberFormat="1" applyFont="1" applyBorder="1" applyAlignment="1">
      <alignment vertical="center"/>
    </xf>
    <xf numFmtId="4" fontId="22" fillId="2" borderId="18" xfId="2" applyNumberFormat="1" applyFont="1" applyFill="1" applyBorder="1" applyAlignment="1" applyProtection="1">
      <alignment vertical="center"/>
      <protection locked="0"/>
    </xf>
    <xf numFmtId="4" fontId="22" fillId="0" borderId="18" xfId="2" applyNumberFormat="1" applyFont="1" applyBorder="1" applyAlignment="1">
      <alignment vertical="center"/>
    </xf>
    <xf numFmtId="0" fontId="22" fillId="2" borderId="16" xfId="2" applyFont="1" applyFill="1" applyBorder="1" applyAlignment="1" applyProtection="1">
      <alignment horizontal="left" vertical="center"/>
      <protection locked="0"/>
    </xf>
    <xf numFmtId="0" fontId="22" fillId="0" borderId="0" xfId="2" applyFont="1" applyAlignment="1">
      <alignment horizontal="center" vertical="center"/>
    </xf>
    <xf numFmtId="0" fontId="2" fillId="0" borderId="3" xfId="2" applyBorder="1" applyAlignment="1" applyProtection="1">
      <alignment vertical="center"/>
      <protection locked="0"/>
    </xf>
    <xf numFmtId="0" fontId="2" fillId="0" borderId="0" xfId="2" applyAlignment="1" applyProtection="1">
      <alignment horizontal="left" vertical="center"/>
      <protection locked="0"/>
    </xf>
    <xf numFmtId="4" fontId="2" fillId="0" borderId="0" xfId="2" applyNumberFormat="1" applyAlignment="1" applyProtection="1">
      <alignment vertical="center"/>
      <protection locked="0"/>
    </xf>
    <xf numFmtId="0" fontId="9" fillId="3" borderId="0" xfId="2" applyFont="1" applyFill="1" applyAlignment="1">
      <alignment horizontal="left" vertical="center"/>
    </xf>
    <xf numFmtId="0" fontId="12" fillId="0" borderId="18" xfId="2" applyFont="1" applyBorder="1" applyAlignment="1" applyProtection="1">
      <alignment horizontal="center" vertical="center"/>
      <protection locked="0"/>
    </xf>
    <xf numFmtId="0" fontId="27" fillId="0" borderId="0" xfId="2" applyFont="1" applyAlignment="1">
      <alignment vertical="center"/>
    </xf>
    <xf numFmtId="0" fontId="27" fillId="0" borderId="3" xfId="2" applyFont="1" applyBorder="1" applyAlignment="1">
      <alignment vertical="center"/>
    </xf>
    <xf numFmtId="0" fontId="27" fillId="0" borderId="0" xfId="2" applyFont="1" applyAlignment="1">
      <alignment horizontal="left" vertical="center"/>
    </xf>
    <xf numFmtId="0" fontId="27" fillId="0" borderId="0" xfId="2" applyFont="1" applyAlignment="1" applyProtection="1">
      <alignment vertical="center"/>
      <protection locked="0"/>
    </xf>
    <xf numFmtId="0" fontId="27" fillId="0" borderId="17" xfId="2" applyFont="1" applyBorder="1" applyAlignment="1">
      <alignment vertical="center"/>
    </xf>
    <xf numFmtId="0" fontId="22" fillId="0" borderId="18" xfId="2" applyFont="1" applyBorder="1" applyAlignment="1" applyProtection="1">
      <alignment horizontal="center" vertical="center"/>
      <protection locked="0"/>
    </xf>
    <xf numFmtId="0" fontId="27" fillId="0" borderId="10" xfId="2" applyFont="1" applyBorder="1" applyAlignment="1">
      <alignment vertical="center"/>
    </xf>
    <xf numFmtId="0" fontId="27" fillId="0" borderId="22" xfId="2" applyFont="1" applyBorder="1" applyAlignment="1">
      <alignment vertical="center"/>
    </xf>
    <xf numFmtId="167" fontId="12" fillId="5" borderId="18" xfId="2" applyNumberFormat="1" applyFont="1" applyFill="1" applyBorder="1" applyAlignment="1">
      <alignment vertical="center"/>
    </xf>
    <xf numFmtId="0" fontId="29" fillId="0" borderId="0" xfId="2" applyFont="1" applyAlignment="1">
      <alignment vertical="center"/>
    </xf>
    <xf numFmtId="0" fontId="30" fillId="0" borderId="0" xfId="2" applyFont="1" applyAlignment="1">
      <alignment vertical="center"/>
    </xf>
    <xf numFmtId="0" fontId="9" fillId="0" borderId="0" xfId="2" applyFont="1" applyAlignment="1">
      <alignment vertical="center"/>
    </xf>
    <xf numFmtId="0" fontId="12" fillId="3" borderId="5" xfId="2" applyFont="1" applyFill="1" applyBorder="1" applyAlignment="1">
      <alignment vertical="center"/>
    </xf>
    <xf numFmtId="0" fontId="12" fillId="3" borderId="6" xfId="2" applyFont="1" applyFill="1" applyBorder="1" applyAlignment="1">
      <alignment vertical="center"/>
    </xf>
    <xf numFmtId="0" fontId="30" fillId="0" borderId="0" xfId="2" applyFont="1" applyAlignment="1">
      <alignment vertical="center" wrapText="1"/>
    </xf>
    <xf numFmtId="0" fontId="7" fillId="2" borderId="0" xfId="2" applyFont="1" applyFill="1" applyAlignment="1">
      <alignment horizontal="left" vertical="center"/>
    </xf>
    <xf numFmtId="4" fontId="7" fillId="0" borderId="0" xfId="2" applyNumberFormat="1" applyFont="1" applyAlignment="1">
      <alignment vertical="center"/>
    </xf>
    <xf numFmtId="0" fontId="25" fillId="0" borderId="0" xfId="2" applyFont="1" applyAlignment="1">
      <alignment horizontal="left" vertical="center"/>
    </xf>
    <xf numFmtId="0" fontId="26" fillId="0" borderId="19" xfId="2" applyFont="1" applyBorder="1" applyAlignment="1">
      <alignment horizontal="left" vertical="center"/>
    </xf>
    <xf numFmtId="0" fontId="2" fillId="0" borderId="19" xfId="2" applyBorder="1" applyAlignment="1">
      <alignment vertical="center"/>
    </xf>
    <xf numFmtId="0" fontId="5" fillId="0" borderId="20" xfId="2" applyFont="1" applyBorder="1" applyAlignment="1">
      <alignment horizontal="left" vertical="center"/>
    </xf>
    <xf numFmtId="0" fontId="2" fillId="0" borderId="20" xfId="2" applyBorder="1" applyAlignment="1">
      <alignment vertical="center"/>
    </xf>
    <xf numFmtId="0" fontId="5" fillId="0" borderId="20" xfId="2" applyFont="1" applyBorder="1" applyAlignment="1">
      <alignment horizontal="center" vertical="center"/>
    </xf>
    <xf numFmtId="0" fontId="5" fillId="0" borderId="20" xfId="2" applyFont="1" applyBorder="1" applyAlignment="1">
      <alignment horizontal="right" vertical="center"/>
    </xf>
    <xf numFmtId="4" fontId="13" fillId="0" borderId="0" xfId="2" applyNumberFormat="1" applyFont="1" applyAlignment="1">
      <alignment vertical="center"/>
    </xf>
    <xf numFmtId="0" fontId="15" fillId="0" borderId="0" xfId="2" applyFont="1" applyAlignment="1">
      <alignment horizontal="left" vertical="center"/>
    </xf>
    <xf numFmtId="4" fontId="15" fillId="2" borderId="0" xfId="2" applyNumberFormat="1" applyFont="1" applyFill="1" applyAlignment="1">
      <alignment vertical="center"/>
    </xf>
    <xf numFmtId="0" fontId="5" fillId="0" borderId="0" xfId="2" applyFont="1" applyAlignment="1">
      <alignment horizontal="center" vertical="center"/>
    </xf>
    <xf numFmtId="4" fontId="9" fillId="3" borderId="0" xfId="2" applyNumberFormat="1" applyFont="1" applyFill="1" applyAlignment="1">
      <alignment vertical="center"/>
    </xf>
    <xf numFmtId="0" fontId="12" fillId="3" borderId="0" xfId="2" applyFont="1" applyFill="1" applyAlignment="1">
      <alignment horizontal="center" vertical="center" wrapText="1"/>
    </xf>
    <xf numFmtId="0" fontId="2" fillId="0" borderId="18" xfId="2" applyBorder="1" applyAlignment="1">
      <alignment vertical="center"/>
    </xf>
    <xf numFmtId="0" fontId="16" fillId="2" borderId="16" xfId="2" applyFont="1" applyFill="1" applyBorder="1" applyAlignment="1">
      <alignment horizontal="left" vertical="center"/>
    </xf>
    <xf numFmtId="0" fontId="28" fillId="0" borderId="0" xfId="2" applyFont="1" applyAlignment="1">
      <alignment horizontal="left" vertical="center"/>
    </xf>
    <xf numFmtId="0" fontId="27" fillId="0" borderId="0" xfId="2" applyFont="1" applyAlignment="1">
      <alignment horizontal="left" vertical="center" wrapText="1"/>
    </xf>
    <xf numFmtId="167" fontId="27" fillId="0" borderId="0" xfId="2" applyNumberFormat="1" applyFont="1" applyAlignment="1">
      <alignment vertical="center"/>
    </xf>
    <xf numFmtId="0" fontId="27" fillId="0" borderId="16" xfId="2" applyFont="1" applyBorder="1" applyAlignment="1">
      <alignment vertical="center"/>
    </xf>
    <xf numFmtId="0" fontId="23" fillId="0" borderId="18" xfId="2" applyFont="1" applyBorder="1" applyAlignment="1">
      <alignment vertical="center"/>
    </xf>
    <xf numFmtId="0" fontId="23" fillId="0" borderId="3" xfId="2" applyFont="1" applyBorder="1" applyAlignment="1">
      <alignment vertical="center"/>
    </xf>
    <xf numFmtId="0" fontId="22" fillId="2" borderId="16" xfId="2" applyFont="1" applyFill="1" applyBorder="1" applyAlignment="1">
      <alignment horizontal="left" vertical="center"/>
    </xf>
    <xf numFmtId="167" fontId="12" fillId="2" borderId="18" xfId="2" applyNumberFormat="1" applyFont="1" applyFill="1" applyBorder="1" applyAlignment="1">
      <alignment vertical="center"/>
    </xf>
    <xf numFmtId="0" fontId="27" fillId="0" borderId="21" xfId="2" applyFont="1" applyBorder="1" applyAlignment="1">
      <alignment vertical="center"/>
    </xf>
    <xf numFmtId="168" fontId="0" fillId="0" borderId="0" xfId="0" applyNumberFormat="1"/>
    <xf numFmtId="0" fontId="0" fillId="0" borderId="23" xfId="0" applyBorder="1"/>
    <xf numFmtId="168" fontId="0" fillId="0" borderId="23" xfId="0" applyNumberFormat="1" applyBorder="1"/>
    <xf numFmtId="0" fontId="0" fillId="0" borderId="23" xfId="0" applyBorder="1" applyAlignment="1">
      <alignment horizontal="center"/>
    </xf>
    <xf numFmtId="0" fontId="32" fillId="0" borderId="23" xfId="0" applyFont="1" applyBorder="1"/>
    <xf numFmtId="0" fontId="32" fillId="0" borderId="23" xfId="0" applyFont="1" applyBorder="1" applyAlignment="1">
      <alignment horizontal="center"/>
    </xf>
    <xf numFmtId="168" fontId="0" fillId="6" borderId="23" xfId="0" applyNumberFormat="1" applyFill="1" applyBorder="1" applyProtection="1">
      <protection locked="0"/>
    </xf>
    <xf numFmtId="0" fontId="12" fillId="0" borderId="0" xfId="2" applyFont="1" applyAlignment="1">
      <alignment horizontal="center" vertical="center"/>
    </xf>
    <xf numFmtId="49" fontId="12" fillId="0" borderId="0" xfId="2" applyNumberFormat="1" applyFont="1" applyAlignment="1">
      <alignment horizontal="left" vertical="center" wrapText="1"/>
    </xf>
    <xf numFmtId="0" fontId="12" fillId="0" borderId="0" xfId="2" applyFont="1" applyAlignment="1">
      <alignment horizontal="left" vertical="center" wrapText="1"/>
    </xf>
    <xf numFmtId="0" fontId="12" fillId="0" borderId="0" xfId="2" applyFont="1" applyAlignment="1">
      <alignment horizontal="center" vertical="center" wrapText="1"/>
    </xf>
    <xf numFmtId="167" fontId="12" fillId="0" borderId="0" xfId="2" applyNumberFormat="1" applyFont="1" applyAlignment="1">
      <alignment vertical="center"/>
    </xf>
    <xf numFmtId="4" fontId="12" fillId="2" borderId="0" xfId="2" applyNumberFormat="1" applyFont="1" applyFill="1" applyAlignment="1" applyProtection="1">
      <alignment vertical="center"/>
      <protection locked="0"/>
    </xf>
    <xf numFmtId="4" fontId="12" fillId="0" borderId="0" xfId="2" applyNumberFormat="1" applyFont="1" applyAlignment="1">
      <alignment vertical="center"/>
    </xf>
    <xf numFmtId="0" fontId="16" fillId="2" borderId="0" xfId="2" applyFont="1" applyFill="1" applyAlignment="1" applyProtection="1">
      <alignment horizontal="left" vertical="center"/>
      <protection locked="0"/>
    </xf>
    <xf numFmtId="0" fontId="12" fillId="0" borderId="23" xfId="2" applyFont="1" applyBorder="1" applyAlignment="1">
      <alignment horizontal="center" vertical="center"/>
    </xf>
    <xf numFmtId="49" fontId="12" fillId="0" borderId="23" xfId="2" applyNumberFormat="1" applyFont="1" applyBorder="1" applyAlignment="1">
      <alignment horizontal="left" vertical="center" wrapText="1"/>
    </xf>
    <xf numFmtId="0" fontId="12" fillId="0" borderId="23" xfId="2" applyFont="1" applyBorder="1" applyAlignment="1">
      <alignment horizontal="left" vertical="center" wrapText="1"/>
    </xf>
    <xf numFmtId="0" fontId="12" fillId="0" borderId="23" xfId="2" applyFont="1" applyBorder="1" applyAlignment="1">
      <alignment horizontal="center" vertical="center" wrapText="1"/>
    </xf>
    <xf numFmtId="167" fontId="12" fillId="0" borderId="23" xfId="2" applyNumberFormat="1" applyFont="1" applyBorder="1" applyAlignment="1">
      <alignment vertical="center"/>
    </xf>
    <xf numFmtId="4" fontId="12" fillId="2" borderId="23" xfId="2" applyNumberFormat="1" applyFont="1" applyFill="1" applyBorder="1" applyAlignment="1" applyProtection="1">
      <alignment vertical="center"/>
      <protection locked="0"/>
    </xf>
    <xf numFmtId="4" fontId="12" fillId="0" borderId="23" xfId="2" applyNumberFormat="1" applyFont="1" applyBorder="1" applyAlignment="1">
      <alignment vertical="center"/>
    </xf>
    <xf numFmtId="0" fontId="30" fillId="0" borderId="0" xfId="2" applyFont="1" applyAlignment="1">
      <alignment horizontal="left" vertical="center" wrapText="1"/>
    </xf>
    <xf numFmtId="4" fontId="29" fillId="0" borderId="0" xfId="2" applyNumberFormat="1" applyFont="1" applyAlignment="1">
      <alignment vertical="center"/>
    </xf>
    <xf numFmtId="4" fontId="29" fillId="0" borderId="0" xfId="2" applyNumberFormat="1" applyFont="1" applyAlignment="1">
      <alignment horizontal="right" vertical="center"/>
    </xf>
    <xf numFmtId="0" fontId="12" fillId="3" borderId="6" xfId="2" applyFont="1" applyFill="1" applyBorder="1" applyAlignment="1">
      <alignment horizontal="right" vertical="center"/>
    </xf>
    <xf numFmtId="0" fontId="12" fillId="3" borderId="6" xfId="2" applyFont="1" applyFill="1" applyBorder="1" applyAlignment="1">
      <alignment horizontal="left" vertical="center"/>
    </xf>
    <xf numFmtId="0" fontId="12" fillId="3" borderId="6" xfId="2" applyFont="1" applyFill="1" applyBorder="1" applyAlignment="1">
      <alignment horizontal="center" vertical="center"/>
    </xf>
    <xf numFmtId="0" fontId="12" fillId="3" borderId="7" xfId="2" applyFont="1" applyFill="1" applyBorder="1" applyAlignment="1">
      <alignment horizontal="left" vertical="center"/>
    </xf>
    <xf numFmtId="4" fontId="9" fillId="0" borderId="0" xfId="2" applyNumberFormat="1" applyFont="1" applyAlignment="1">
      <alignment horizontal="right" vertical="center"/>
    </xf>
    <xf numFmtId="4" fontId="9" fillId="0" borderId="0" xfId="2" applyNumberFormat="1" applyFont="1" applyAlignment="1">
      <alignment vertical="center"/>
    </xf>
    <xf numFmtId="0" fontId="29" fillId="0" borderId="0" xfId="2" applyFont="1" applyAlignment="1">
      <alignment vertical="center"/>
    </xf>
    <xf numFmtId="0" fontId="5" fillId="0" borderId="0" xfId="2" applyFont="1" applyAlignment="1">
      <alignment horizontal="left" vertical="center" wrapText="1"/>
    </xf>
    <xf numFmtId="0" fontId="5" fillId="0" borderId="0" xfId="2" applyFont="1" applyAlignment="1">
      <alignment horizontal="left" vertical="center"/>
    </xf>
    <xf numFmtId="0" fontId="6" fillId="0" borderId="0" xfId="2" applyFont="1" applyAlignment="1">
      <alignment horizontal="left" vertical="center" wrapText="1"/>
    </xf>
    <xf numFmtId="0" fontId="2" fillId="0" borderId="0" xfId="2" applyAlignment="1">
      <alignment vertical="center"/>
    </xf>
    <xf numFmtId="0" fontId="15" fillId="2" borderId="0" xfId="2" applyFont="1" applyFill="1" applyAlignment="1">
      <alignment horizontal="left" vertical="center"/>
    </xf>
    <xf numFmtId="0" fontId="15" fillId="0" borderId="0" xfId="2" applyFont="1" applyAlignment="1">
      <alignment horizontal="left" vertical="center"/>
    </xf>
    <xf numFmtId="0" fontId="24" fillId="4" borderId="0" xfId="2" applyFont="1" applyFill="1" applyAlignment="1">
      <alignment horizontal="center" vertical="center"/>
    </xf>
    <xf numFmtId="0" fontId="2" fillId="0" borderId="0" xfId="2"/>
    <xf numFmtId="0" fontId="7" fillId="2" borderId="0" xfId="2" applyFont="1" applyFill="1" applyAlignment="1">
      <alignment horizontal="left" vertical="center"/>
    </xf>
    <xf numFmtId="0" fontId="7" fillId="0" borderId="0" xfId="2" applyFont="1" applyAlignment="1">
      <alignment horizontal="left" vertical="center"/>
    </xf>
    <xf numFmtId="0" fontId="7" fillId="0" borderId="0" xfId="2" applyFont="1" applyAlignment="1">
      <alignment horizontal="left" vertical="center" wrapText="1"/>
    </xf>
    <xf numFmtId="0" fontId="7" fillId="2" borderId="0" xfId="2" applyFont="1" applyFill="1" applyAlignment="1" applyProtection="1">
      <alignment horizontal="left" vertical="center"/>
      <protection locked="0"/>
    </xf>
  </cellXfs>
  <cellStyles count="4">
    <cellStyle name="Hypertextový odkaz" xfId="1" builtinId="8"/>
    <cellStyle name="Hypertextový odkaz 2" xfId="3" xr:uid="{BA9EE146-D641-41D1-8183-029363E5D227}"/>
    <cellStyle name="Normální" xfId="0" builtinId="0"/>
    <cellStyle name="Normální 2" xfId="2" xr:uid="{64A804E0-2985-4792-9952-D0317D26CA1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app.urs.cz/products/kros4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://www.pro-rozpocty.cz/software-a-data/kros-4-ocenovani-a-rizeni-stavebni-vyroby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s://app.urs.cz/products/kros4"/>
          <a:extLst>
            <a:ext uri="{FF2B5EF4-FFF2-40B4-BE49-F238E27FC236}">
              <a16:creationId xmlns:a16="http://schemas.microsoft.com/office/drawing/2014/main" id="{9BC311D5-F38E-425E-869C-B1C3F9BD3CD2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5568D67D-3F17-4928-948C-57A6E2FA6C95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2C7F809B-2C57-4775-BA25-EBC09970B18C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drawings/drawing4.xml><?xml version="1.0" encoding="utf-8"?>
<xdr:wsDr xmlns:xdr="http://schemas.openxmlformats.org/drawingml/2006/spreadsheetDrawing" xmlns:a="http://schemas.openxmlformats.org/drawingml/2006/main">
  <xdr:absoluteAnchor>
    <xdr:pos x="0" y="0"/>
    <xdr:ext cx="285750" cy="285750"/>
    <xdr:pic>
      <xdr:nvPicPr>
        <xdr:cNvPr id="2" name="Picture 1">
          <a:hlinkClick xmlns:r="http://schemas.openxmlformats.org/officeDocument/2006/relationships" r:id="rId1" tooltip="http://www.pro-rozpocty.cz/software-a-data/kros-4-ocenovani-a-rizeni-stavebni-vyroby/"/>
          <a:extLst>
            <a:ext uri="{FF2B5EF4-FFF2-40B4-BE49-F238E27FC236}">
              <a16:creationId xmlns:a16="http://schemas.microsoft.com/office/drawing/2014/main" id="{FC4A4869-6DEB-49DD-BE47-03874560416A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285750" cy="285750"/>
        </a:xfrm>
        <a:prstGeom prst="rect">
          <a:avLst/>
        </a:prstGeom>
      </xdr:spPr>
    </xdr:pic>
    <xdr:clientData/>
  </xdr:absolute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DOTACE%202024\MAS%20Pod&#345;ipsko%20-%20Rekonstrukce%20u&#269;ebny%201.Z&#352;\Aktualizovan&#233;%20rozpo&#269;ty%20+%20podklady\&#250;pln&#283;%20posledn&#237;%20aktualizace%20rozpo&#269;t&#367;\Kopie%20-%20VV%20-%20Laborato&#345;%20chemie%20-%20aktualizace.xlsx" TargetMode="External"/><Relationship Id="rId1" Type="http://schemas.openxmlformats.org/officeDocument/2006/relationships/externalLinkPath" Target="/DOTACE%202024/MAS%20Pod&#345;ipsko%20-%20Rekonstrukce%20u&#269;ebny%201.Z&#352;/Aktualizovan&#233;%20rozpo&#269;ty%20+%20podklady/&#250;pln&#283;%20posledn&#237;%20aktualizace%20rozpo&#269;t&#367;/Kopie%20-%20VV%20-%20Laborato&#345;%20chemie%20-%20aktualizac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Rekapitulace stavby"/>
      <sheetName val="101 - Laboratoř chemie"/>
      <sheetName val="Seznam figur"/>
    </sheetNames>
    <sheetDataSet>
      <sheetData sheetId="0">
        <row r="6">
          <cell r="K6" t="str">
            <v>1.ZŠ Roudnice nad Labem, Karla Jeřábka 941</v>
          </cell>
        </row>
        <row r="10">
          <cell r="AN10" t="str">
            <v/>
          </cell>
        </row>
        <row r="11">
          <cell r="E11" t="str">
            <v xml:space="preserve"> </v>
          </cell>
          <cell r="AN11" t="str">
            <v/>
          </cell>
        </row>
        <row r="13">
          <cell r="AN13" t="str">
            <v>Vyplň údaj</v>
          </cell>
        </row>
        <row r="14">
          <cell r="E14" t="str">
            <v>Vyplň údaj</v>
          </cell>
          <cell r="AN14" t="str">
            <v>Vyplň údaj</v>
          </cell>
        </row>
        <row r="16">
          <cell r="AN16" t="str">
            <v/>
          </cell>
        </row>
        <row r="17">
          <cell r="E17" t="str">
            <v xml:space="preserve"> </v>
          </cell>
          <cell r="AN17" t="str">
            <v/>
          </cell>
        </row>
        <row r="19">
          <cell r="AN19" t="str">
            <v/>
          </cell>
        </row>
        <row r="20">
          <cell r="E20" t="str">
            <v xml:space="preserve"> </v>
          </cell>
          <cell r="AN20" t="str">
            <v/>
          </cell>
        </row>
      </sheetData>
      <sheetData sheetId="1"/>
      <sheetData sheetId="2"/>
    </sheetDataSet>
  </externalBook>
</externalLink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hyperlink" Target="https://podminky.urs.cz/item/CS_URS_2021_02/998772201" TargetMode="Externa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hyperlink" Target="https://podminky.urs.cz/item/CS_URS_2021_02/998772201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hyperlink" Target="https://podminky.urs.cz/item/CS_URS_2021_02/99877220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9187F9-9929-4D6B-8982-2A2D411AF553}">
  <dimension ref="B2:O12"/>
  <sheetViews>
    <sheetView workbookViewId="0">
      <selection activeCell="P25" sqref="P25"/>
    </sheetView>
  </sheetViews>
  <sheetFormatPr defaultRowHeight="15" x14ac:dyDescent="0.25"/>
  <cols>
    <col min="2" max="2" width="6.140625" customWidth="1"/>
    <col min="9" max="9" width="12.5703125" customWidth="1"/>
  </cols>
  <sheetData>
    <row r="2" spans="2:15" ht="18" x14ac:dyDescent="0.25">
      <c r="B2" s="6" t="s">
        <v>572</v>
      </c>
    </row>
    <row r="5" spans="2:15" x14ac:dyDescent="0.25">
      <c r="B5" s="119" t="s">
        <v>3</v>
      </c>
      <c r="C5" s="120"/>
      <c r="D5" s="120"/>
      <c r="E5" s="120" t="s">
        <v>2</v>
      </c>
      <c r="F5" s="120"/>
      <c r="G5" s="120"/>
      <c r="H5" s="120"/>
      <c r="I5" s="120"/>
      <c r="J5" s="173" t="s">
        <v>571</v>
      </c>
      <c r="K5" s="174"/>
      <c r="L5" s="174"/>
      <c r="M5" s="175" t="s">
        <v>570</v>
      </c>
      <c r="N5" s="174"/>
      <c r="O5" s="176"/>
    </row>
    <row r="6" spans="2:15" x14ac:dyDescent="0.25"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</row>
    <row r="7" spans="2:15" ht="15.75" x14ac:dyDescent="0.25">
      <c r="B7" s="56" t="s">
        <v>569</v>
      </c>
      <c r="C7" s="118"/>
      <c r="D7" s="118"/>
      <c r="E7" s="118"/>
      <c r="F7" s="118"/>
      <c r="G7" s="118"/>
      <c r="H7" s="118"/>
      <c r="I7" s="118"/>
      <c r="J7" s="177">
        <f>ROUND(SUM(J8:J12),2)</f>
        <v>0</v>
      </c>
      <c r="K7" s="177"/>
      <c r="L7" s="177"/>
      <c r="M7" s="178">
        <f>SUM(J7,S7)*1.21</f>
        <v>0</v>
      </c>
      <c r="N7" s="178"/>
      <c r="O7" s="178"/>
    </row>
    <row r="8" spans="2:15" x14ac:dyDescent="0.25">
      <c r="B8" s="117"/>
      <c r="C8" s="121">
        <v>1</v>
      </c>
      <c r="D8" s="121"/>
      <c r="E8" s="116"/>
      <c r="F8" s="170" t="s">
        <v>573</v>
      </c>
      <c r="G8" s="170"/>
      <c r="H8" s="170"/>
      <c r="I8" s="170"/>
      <c r="J8" s="171">
        <f>'101 - Laboratoř chemie'!J32</f>
        <v>0</v>
      </c>
      <c r="K8" s="179"/>
      <c r="L8" s="179"/>
      <c r="M8" s="171">
        <f>SUM(J8,S8)*1.21</f>
        <v>0</v>
      </c>
      <c r="N8" s="171"/>
      <c r="O8" s="171"/>
    </row>
    <row r="9" spans="2:15" ht="17.25" customHeight="1" x14ac:dyDescent="0.25">
      <c r="B9" s="117"/>
      <c r="C9" s="121">
        <v>2</v>
      </c>
      <c r="D9" s="121"/>
      <c r="E9" s="116"/>
      <c r="F9" s="170" t="s">
        <v>577</v>
      </c>
      <c r="G9" s="170"/>
      <c r="H9" s="170"/>
      <c r="I9" s="170"/>
      <c r="J9" s="172">
        <f>'101 Lab. chem. Vzduchotechnika '!F18</f>
        <v>0</v>
      </c>
      <c r="K9" s="172"/>
      <c r="L9" s="172"/>
      <c r="M9" s="172">
        <f>J9*1.21</f>
        <v>0</v>
      </c>
      <c r="N9" s="172"/>
      <c r="O9" s="172"/>
    </row>
    <row r="10" spans="2:15" x14ac:dyDescent="0.25">
      <c r="B10" s="117"/>
      <c r="C10" s="121">
        <v>3</v>
      </c>
      <c r="D10" s="121"/>
      <c r="E10" s="116"/>
      <c r="F10" s="170" t="s">
        <v>574</v>
      </c>
      <c r="G10" s="170"/>
      <c r="H10" s="170"/>
      <c r="I10" s="170"/>
      <c r="J10" s="171">
        <f>'Počítačová učebna 20+1_malba'!J30</f>
        <v>0</v>
      </c>
      <c r="K10" s="171"/>
      <c r="L10" s="171"/>
      <c r="M10" s="171">
        <f>SUM(J10,S10)*1.21</f>
        <v>0</v>
      </c>
      <c r="N10" s="171"/>
      <c r="O10" s="171"/>
    </row>
    <row r="11" spans="2:15" x14ac:dyDescent="0.25">
      <c r="B11" s="117"/>
      <c r="C11" s="121">
        <v>4</v>
      </c>
      <c r="D11" s="121"/>
      <c r="E11" s="116"/>
      <c r="F11" s="170" t="s">
        <v>575</v>
      </c>
      <c r="G11" s="170"/>
      <c r="H11" s="170"/>
      <c r="I11" s="170"/>
      <c r="J11" s="171">
        <f>'Počítačová učebna 18+1_malba'!J30</f>
        <v>0</v>
      </c>
      <c r="K11" s="171"/>
      <c r="L11" s="171"/>
      <c r="M11" s="171">
        <f>SUM(J11,S11)*1.21</f>
        <v>0</v>
      </c>
      <c r="N11" s="171"/>
      <c r="O11" s="171"/>
    </row>
    <row r="12" spans="2:15" x14ac:dyDescent="0.25">
      <c r="B12" s="117"/>
      <c r="C12" s="121">
        <v>5</v>
      </c>
      <c r="D12" s="121"/>
      <c r="E12" s="116"/>
      <c r="F12" s="170" t="s">
        <v>576</v>
      </c>
      <c r="G12" s="170"/>
      <c r="H12" s="170"/>
      <c r="I12" s="170"/>
      <c r="J12" s="171">
        <f>'Uč. přír. věd_malba,podlaha'!J30</f>
        <v>0</v>
      </c>
      <c r="K12" s="171"/>
      <c r="L12" s="171"/>
      <c r="M12" s="171">
        <f>SUM(J12,S12)*1.21</f>
        <v>0</v>
      </c>
      <c r="N12" s="171"/>
      <c r="O12" s="171"/>
    </row>
  </sheetData>
  <mergeCells count="19">
    <mergeCell ref="J5:L5"/>
    <mergeCell ref="M5:O5"/>
    <mergeCell ref="J7:L7"/>
    <mergeCell ref="M7:O7"/>
    <mergeCell ref="F8:I8"/>
    <mergeCell ref="J8:L8"/>
    <mergeCell ref="M8:O8"/>
    <mergeCell ref="F12:I12"/>
    <mergeCell ref="J12:L12"/>
    <mergeCell ref="M12:O12"/>
    <mergeCell ref="F9:I9"/>
    <mergeCell ref="J9:L9"/>
    <mergeCell ref="M9:O9"/>
    <mergeCell ref="F10:I10"/>
    <mergeCell ref="J10:L10"/>
    <mergeCell ref="M10:O10"/>
    <mergeCell ref="F11:I11"/>
    <mergeCell ref="J11:L11"/>
    <mergeCell ref="M11:O11"/>
  </mergeCells>
  <pageMargins left="0.7" right="0.7" top="0.78740157499999996" bottom="0.78740157499999996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790B01-8003-4651-AB2A-FFE7D6B35D0C}">
  <sheetPr>
    <tabColor theme="0" tint="-0.499984740745262"/>
    <pageSetUpPr fitToPage="1"/>
  </sheetPr>
  <dimension ref="B2:BM326"/>
  <sheetViews>
    <sheetView showGridLines="0" tabSelected="1" workbookViewId="0">
      <selection activeCell="G15" sqref="G15"/>
    </sheetView>
  </sheetViews>
  <sheetFormatPr defaultRowHeight="11.25" x14ac:dyDescent="0.2"/>
  <cols>
    <col min="1" max="1" width="7.140625" style="1" customWidth="1"/>
    <col min="2" max="2" width="1" style="1" customWidth="1"/>
    <col min="3" max="3" width="3.5703125" style="1" customWidth="1"/>
    <col min="4" max="4" width="3.7109375" style="1" customWidth="1"/>
    <col min="5" max="5" width="14.7109375" style="1" customWidth="1"/>
    <col min="6" max="6" width="43.5703125" style="1" customWidth="1"/>
    <col min="7" max="7" width="6.42578125" style="1" customWidth="1"/>
    <col min="8" max="8" width="12" style="1" customWidth="1"/>
    <col min="9" max="9" width="13.5703125" style="1" customWidth="1"/>
    <col min="10" max="10" width="19.140625" style="1" customWidth="1"/>
    <col min="11" max="11" width="19.140625" style="1" hidden="1" customWidth="1"/>
    <col min="12" max="12" width="8" style="1" customWidth="1"/>
    <col min="13" max="13" width="9.28515625" style="1" hidden="1" customWidth="1"/>
    <col min="14" max="14" width="9.140625" style="1"/>
    <col min="15" max="20" width="12.140625" style="1" hidden="1" customWidth="1"/>
    <col min="21" max="21" width="14" style="1" hidden="1" customWidth="1"/>
    <col min="22" max="22" width="10.5703125" style="1" customWidth="1"/>
    <col min="23" max="23" width="14" style="1" customWidth="1"/>
    <col min="24" max="24" width="10.5703125" style="1" customWidth="1"/>
    <col min="25" max="25" width="12.85546875" style="1" customWidth="1"/>
    <col min="26" max="26" width="9.42578125" style="1" customWidth="1"/>
    <col min="27" max="27" width="12.85546875" style="1" customWidth="1"/>
    <col min="28" max="28" width="14" style="1" customWidth="1"/>
    <col min="29" max="29" width="9.42578125" style="1" customWidth="1"/>
    <col min="30" max="30" width="12.85546875" style="1" customWidth="1"/>
    <col min="31" max="31" width="14" style="1" customWidth="1"/>
    <col min="32" max="16384" width="9.140625" style="1"/>
  </cols>
  <sheetData>
    <row r="2" spans="2:46" ht="36.950000000000003" customHeight="1" x14ac:dyDescent="0.2">
      <c r="L2" s="186" t="s">
        <v>149</v>
      </c>
      <c r="M2" s="187"/>
      <c r="N2" s="187"/>
      <c r="O2" s="187"/>
      <c r="P2" s="187"/>
      <c r="Q2" s="187"/>
      <c r="R2" s="187"/>
      <c r="S2" s="187"/>
      <c r="T2" s="187"/>
      <c r="U2" s="187"/>
      <c r="V2" s="187"/>
      <c r="AT2" s="2" t="s">
        <v>150</v>
      </c>
    </row>
    <row r="3" spans="2:46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K3" s="4"/>
      <c r="L3" s="5"/>
      <c r="AT3" s="2" t="s">
        <v>13</v>
      </c>
    </row>
    <row r="4" spans="2:46" ht="24.95" customHeight="1" x14ac:dyDescent="0.2">
      <c r="B4" s="5"/>
      <c r="D4" s="6" t="s">
        <v>151</v>
      </c>
      <c r="L4" s="5"/>
      <c r="M4" s="7" t="s">
        <v>15</v>
      </c>
      <c r="AT4" s="2" t="s">
        <v>16</v>
      </c>
    </row>
    <row r="5" spans="2:46" ht="6.95" customHeight="1" x14ac:dyDescent="0.2">
      <c r="B5" s="5"/>
      <c r="L5" s="5"/>
    </row>
    <row r="6" spans="2:46" ht="12" customHeight="1" x14ac:dyDescent="0.2">
      <c r="B6" s="5"/>
      <c r="D6" s="8" t="s">
        <v>17</v>
      </c>
      <c r="L6" s="5"/>
    </row>
    <row r="7" spans="2:46" ht="16.5" customHeight="1" x14ac:dyDescent="0.2">
      <c r="B7" s="5"/>
      <c r="E7" s="180" t="str">
        <f>'[1]Rekapitulace stavby'!K6</f>
        <v>1.ZŠ Roudnice nad Labem, Karla Jeřábka 941</v>
      </c>
      <c r="F7" s="181"/>
      <c r="G7" s="181"/>
      <c r="H7" s="181"/>
      <c r="L7" s="5"/>
    </row>
    <row r="8" spans="2:46" s="9" customFormat="1" ht="12" customHeight="1" x14ac:dyDescent="0.25">
      <c r="B8" s="10"/>
      <c r="D8" s="8" t="s">
        <v>18</v>
      </c>
      <c r="L8" s="10"/>
    </row>
    <row r="9" spans="2:46" s="9" customFormat="1" ht="16.5" customHeight="1" x14ac:dyDescent="0.25">
      <c r="B9" s="10"/>
      <c r="E9" s="182" t="s">
        <v>152</v>
      </c>
      <c r="F9" s="183"/>
      <c r="G9" s="183"/>
      <c r="H9" s="183"/>
      <c r="L9" s="10"/>
    </row>
    <row r="10" spans="2:46" s="9" customFormat="1" x14ac:dyDescent="0.25">
      <c r="B10" s="10"/>
      <c r="L10" s="10"/>
    </row>
    <row r="11" spans="2:46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  <c r="L11" s="10"/>
    </row>
    <row r="12" spans="2:46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>
        <v>45321</v>
      </c>
      <c r="L12" s="10"/>
    </row>
    <row r="13" spans="2:46" s="9" customFormat="1" ht="10.9" customHeight="1" x14ac:dyDescent="0.25">
      <c r="B13" s="10"/>
      <c r="L13" s="10"/>
    </row>
    <row r="14" spans="2:46" s="9" customFormat="1" ht="12" customHeight="1" x14ac:dyDescent="0.25">
      <c r="B14" s="10"/>
      <c r="D14" s="8" t="s">
        <v>25</v>
      </c>
      <c r="I14" s="8" t="s">
        <v>26</v>
      </c>
      <c r="J14" s="11" t="str">
        <f>IF('[1]Rekapitulace stavby'!AN10="","",'[1]Rekapitulace stavby'!AN10)</f>
        <v/>
      </c>
      <c r="L14" s="10"/>
    </row>
    <row r="15" spans="2:46" s="9" customFormat="1" ht="18" customHeight="1" x14ac:dyDescent="0.25">
      <c r="B15" s="10"/>
      <c r="E15" s="11" t="str">
        <f>IF('[1]Rekapitulace stavby'!E11="","",'[1]Rekapitulace stavby'!E11)</f>
        <v xml:space="preserve"> </v>
      </c>
      <c r="I15" s="8" t="s">
        <v>27</v>
      </c>
      <c r="J15" s="11" t="str">
        <f>IF('[1]Rekapitulace stavby'!AN11="","",'[1]Rekapitulace stavby'!AN11)</f>
        <v/>
      </c>
      <c r="L15" s="10"/>
    </row>
    <row r="16" spans="2:46" s="9" customFormat="1" ht="6.95" customHeight="1" x14ac:dyDescent="0.25">
      <c r="B16" s="10"/>
      <c r="L16" s="10"/>
    </row>
    <row r="17" spans="2:12" s="9" customFormat="1" ht="12" customHeight="1" x14ac:dyDescent="0.25">
      <c r="B17" s="10"/>
      <c r="D17" s="8" t="s">
        <v>28</v>
      </c>
      <c r="I17" s="8" t="s">
        <v>26</v>
      </c>
      <c r="J17" s="122" t="str">
        <f>'[1]Rekapitulace stavby'!AN13</f>
        <v>Vyplň údaj</v>
      </c>
      <c r="L17" s="10"/>
    </row>
    <row r="18" spans="2:12" s="9" customFormat="1" ht="18" customHeight="1" x14ac:dyDescent="0.25">
      <c r="B18" s="10"/>
      <c r="E18" s="188" t="str">
        <f>'[1]Rekapitulace stavby'!E14</f>
        <v>Vyplň údaj</v>
      </c>
      <c r="F18" s="189"/>
      <c r="G18" s="189"/>
      <c r="H18" s="189"/>
      <c r="I18" s="8" t="s">
        <v>27</v>
      </c>
      <c r="J18" s="122" t="str">
        <f>'[1]Rekapitulace stavby'!AN14</f>
        <v>Vyplň údaj</v>
      </c>
      <c r="L18" s="10"/>
    </row>
    <row r="19" spans="2:12" s="9" customFormat="1" ht="6.95" customHeight="1" x14ac:dyDescent="0.25">
      <c r="B19" s="10"/>
      <c r="L19" s="10"/>
    </row>
    <row r="20" spans="2:12" s="9" customFormat="1" ht="12" customHeight="1" x14ac:dyDescent="0.25">
      <c r="B20" s="10"/>
      <c r="D20" s="8" t="s">
        <v>29</v>
      </c>
      <c r="I20" s="8" t="s">
        <v>26</v>
      </c>
      <c r="J20" s="11" t="str">
        <f>IF('[1]Rekapitulace stavby'!AN16="","",'[1]Rekapitulace stavby'!AN16)</f>
        <v/>
      </c>
      <c r="L20" s="10"/>
    </row>
    <row r="21" spans="2:12" s="9" customFormat="1" ht="18" customHeight="1" x14ac:dyDescent="0.25">
      <c r="B21" s="10"/>
      <c r="E21" s="11" t="str">
        <f>IF('[1]Rekapitulace stavby'!E17="","",'[1]Rekapitulace stavby'!E17)</f>
        <v xml:space="preserve"> </v>
      </c>
      <c r="I21" s="8" t="s">
        <v>27</v>
      </c>
      <c r="J21" s="11" t="str">
        <f>IF('[1]Rekapitulace stavby'!AN17="","",'[1]Rekapitulace stavby'!AN17)</f>
        <v/>
      </c>
      <c r="L21" s="10"/>
    </row>
    <row r="22" spans="2:12" s="9" customFormat="1" ht="6.95" customHeight="1" x14ac:dyDescent="0.25">
      <c r="B22" s="10"/>
      <c r="L22" s="10"/>
    </row>
    <row r="23" spans="2:12" s="9" customFormat="1" ht="12" customHeight="1" x14ac:dyDescent="0.25">
      <c r="B23" s="10"/>
      <c r="D23" s="8" t="s">
        <v>30</v>
      </c>
      <c r="I23" s="8" t="s">
        <v>26</v>
      </c>
      <c r="J23" s="11" t="str">
        <f>IF('[1]Rekapitulace stavby'!AN19="","",'[1]Rekapitulace stavby'!AN19)</f>
        <v/>
      </c>
      <c r="L23" s="10"/>
    </row>
    <row r="24" spans="2:12" s="9" customFormat="1" ht="18" customHeight="1" x14ac:dyDescent="0.25">
      <c r="B24" s="10"/>
      <c r="E24" s="11" t="str">
        <f>IF('[1]Rekapitulace stavby'!E20="","",'[1]Rekapitulace stavby'!E20)</f>
        <v xml:space="preserve"> </v>
      </c>
      <c r="I24" s="8" t="s">
        <v>27</v>
      </c>
      <c r="J24" s="11" t="str">
        <f>IF('[1]Rekapitulace stavby'!AN20="","",'[1]Rekapitulace stavby'!AN20)</f>
        <v/>
      </c>
      <c r="L24" s="10"/>
    </row>
    <row r="25" spans="2:12" s="9" customFormat="1" ht="6.95" customHeight="1" x14ac:dyDescent="0.25">
      <c r="B25" s="10"/>
      <c r="L25" s="10"/>
    </row>
    <row r="26" spans="2:12" s="9" customFormat="1" ht="12" customHeight="1" x14ac:dyDescent="0.25">
      <c r="B26" s="10"/>
      <c r="D26" s="8" t="s">
        <v>31</v>
      </c>
      <c r="L26" s="10"/>
    </row>
    <row r="27" spans="2:12" s="14" customFormat="1" ht="16.5" customHeight="1" x14ac:dyDescent="0.25">
      <c r="B27" s="15"/>
      <c r="E27" s="190" t="s">
        <v>153</v>
      </c>
      <c r="F27" s="190"/>
      <c r="G27" s="190"/>
      <c r="H27" s="190"/>
      <c r="L27" s="15"/>
    </row>
    <row r="28" spans="2:12" s="9" customFormat="1" ht="6.95" customHeight="1" x14ac:dyDescent="0.25">
      <c r="B28" s="10"/>
      <c r="L28" s="10"/>
    </row>
    <row r="29" spans="2:12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  <c r="K29" s="16"/>
      <c r="L29" s="10"/>
    </row>
    <row r="30" spans="2:12" s="9" customFormat="1" ht="14.45" customHeight="1" x14ac:dyDescent="0.25">
      <c r="B30" s="10"/>
      <c r="D30" s="11" t="s">
        <v>154</v>
      </c>
      <c r="J30" s="123">
        <f>J96</f>
        <v>0</v>
      </c>
      <c r="L30" s="10"/>
    </row>
    <row r="31" spans="2:12" s="9" customFormat="1" ht="14.45" customHeight="1" x14ac:dyDescent="0.25">
      <c r="B31" s="10"/>
      <c r="D31" s="124" t="s">
        <v>155</v>
      </c>
      <c r="J31" s="123">
        <f>J120</f>
        <v>0</v>
      </c>
      <c r="L31" s="10"/>
    </row>
    <row r="32" spans="2:12" s="9" customFormat="1" ht="25.35" customHeight="1" x14ac:dyDescent="0.25">
      <c r="B32" s="10"/>
      <c r="D32" s="17" t="s">
        <v>4</v>
      </c>
      <c r="J32" s="18">
        <f>ROUND(J30 + J31, 2)</f>
        <v>0</v>
      </c>
      <c r="L32" s="10"/>
    </row>
    <row r="33" spans="2:12" s="9" customFormat="1" ht="6.95" customHeight="1" x14ac:dyDescent="0.25">
      <c r="B33" s="10"/>
      <c r="D33" s="16"/>
      <c r="E33" s="16"/>
      <c r="F33" s="16"/>
      <c r="G33" s="16"/>
      <c r="H33" s="16"/>
      <c r="I33" s="16"/>
      <c r="J33" s="16"/>
      <c r="K33" s="16"/>
      <c r="L33" s="10"/>
    </row>
    <row r="34" spans="2:12" s="9" customFormat="1" ht="14.45" customHeight="1" x14ac:dyDescent="0.25">
      <c r="B34" s="10"/>
      <c r="F34" s="19" t="s">
        <v>32</v>
      </c>
      <c r="I34" s="19" t="s">
        <v>33</v>
      </c>
      <c r="J34" s="19" t="s">
        <v>34</v>
      </c>
      <c r="L34" s="10"/>
    </row>
    <row r="35" spans="2:12" s="9" customFormat="1" ht="14.45" customHeight="1" x14ac:dyDescent="0.25">
      <c r="B35" s="10"/>
      <c r="D35" s="20" t="s">
        <v>1</v>
      </c>
      <c r="E35" s="8" t="s">
        <v>35</v>
      </c>
      <c r="F35" s="21">
        <f>ROUND((SUM(BE120:BE127) + SUM(BE147:BE324)),  2)</f>
        <v>0</v>
      </c>
      <c r="I35" s="22">
        <v>0.21</v>
      </c>
      <c r="J35" s="21">
        <f>ROUND(((SUM(BE120:BE127) + SUM(BE147:BE324))*I35),  2)</f>
        <v>0</v>
      </c>
      <c r="L35" s="10"/>
    </row>
    <row r="36" spans="2:12" s="9" customFormat="1" ht="14.45" customHeight="1" x14ac:dyDescent="0.25">
      <c r="B36" s="10"/>
      <c r="E36" s="8" t="s">
        <v>36</v>
      </c>
      <c r="F36" s="21">
        <f>ROUND((SUM(BF120:BF127) + SUM(BF147:BF324)),  2)</f>
        <v>0</v>
      </c>
      <c r="I36" s="22">
        <v>0.15</v>
      </c>
      <c r="J36" s="21">
        <f>ROUND(((SUM(BF120:BF127) + SUM(BF147:BF324))*I36),  2)</f>
        <v>0</v>
      </c>
      <c r="L36" s="10"/>
    </row>
    <row r="37" spans="2:12" s="9" customFormat="1" ht="14.45" hidden="1" customHeight="1" x14ac:dyDescent="0.25">
      <c r="B37" s="10"/>
      <c r="E37" s="8" t="s">
        <v>37</v>
      </c>
      <c r="F37" s="21">
        <f>ROUND((SUM(BG120:BG127) + SUM(BG147:BG324)),  2)</f>
        <v>0</v>
      </c>
      <c r="I37" s="22">
        <v>0.21</v>
      </c>
      <c r="J37" s="21">
        <f>0</f>
        <v>0</v>
      </c>
      <c r="L37" s="10"/>
    </row>
    <row r="38" spans="2:12" s="9" customFormat="1" ht="14.45" hidden="1" customHeight="1" x14ac:dyDescent="0.25">
      <c r="B38" s="10"/>
      <c r="E38" s="8" t="s">
        <v>38</v>
      </c>
      <c r="F38" s="21">
        <f>ROUND((SUM(BH120:BH127) + SUM(BH147:BH324)),  2)</f>
        <v>0</v>
      </c>
      <c r="I38" s="22">
        <v>0.15</v>
      </c>
      <c r="J38" s="21">
        <f>0</f>
        <v>0</v>
      </c>
      <c r="L38" s="10"/>
    </row>
    <row r="39" spans="2:12" s="9" customFormat="1" ht="14.45" hidden="1" customHeight="1" x14ac:dyDescent="0.25">
      <c r="B39" s="10"/>
      <c r="E39" s="8" t="s">
        <v>39</v>
      </c>
      <c r="F39" s="21">
        <f>ROUND((SUM(BI120:BI127) + SUM(BI147:BI324)),  2)</f>
        <v>0</v>
      </c>
      <c r="I39" s="22">
        <v>0</v>
      </c>
      <c r="J39" s="21">
        <f>0</f>
        <v>0</v>
      </c>
      <c r="L39" s="10"/>
    </row>
    <row r="40" spans="2:12" s="9" customFormat="1" ht="6.95" customHeight="1" x14ac:dyDescent="0.25">
      <c r="B40" s="10"/>
      <c r="L40" s="10"/>
    </row>
    <row r="41" spans="2:12" s="9" customFormat="1" ht="25.35" customHeight="1" x14ac:dyDescent="0.25">
      <c r="B41" s="10"/>
      <c r="C41" s="23"/>
      <c r="D41" s="24"/>
      <c r="E41" s="25"/>
      <c r="F41" s="25"/>
      <c r="G41" s="26"/>
      <c r="H41" s="27"/>
      <c r="I41" s="25"/>
      <c r="J41" s="28"/>
      <c r="K41" s="29"/>
      <c r="L41" s="10"/>
    </row>
    <row r="42" spans="2:12" s="9" customFormat="1" ht="14.45" customHeight="1" x14ac:dyDescent="0.25">
      <c r="B42" s="10"/>
      <c r="L42" s="10"/>
    </row>
    <row r="43" spans="2:12" ht="14.45" customHeight="1" x14ac:dyDescent="0.2">
      <c r="B43" s="5"/>
      <c r="L43" s="5"/>
    </row>
    <row r="44" spans="2:12" ht="14.45" customHeight="1" x14ac:dyDescent="0.2">
      <c r="B44" s="5"/>
      <c r="L44" s="5"/>
    </row>
    <row r="45" spans="2:12" ht="14.45" customHeight="1" x14ac:dyDescent="0.2">
      <c r="B45" s="5"/>
      <c r="L45" s="5"/>
    </row>
    <row r="46" spans="2:12" ht="14.45" customHeight="1" x14ac:dyDescent="0.2">
      <c r="B46" s="5"/>
      <c r="L46" s="5"/>
    </row>
    <row r="47" spans="2:12" ht="14.45" customHeight="1" x14ac:dyDescent="0.2">
      <c r="B47" s="5"/>
      <c r="L47" s="5"/>
    </row>
    <row r="48" spans="2:12" ht="14.45" customHeight="1" x14ac:dyDescent="0.2">
      <c r="B48" s="5"/>
      <c r="L48" s="5"/>
    </row>
    <row r="49" spans="2:12" ht="14.45" customHeight="1" x14ac:dyDescent="0.2">
      <c r="B49" s="5"/>
      <c r="L49" s="5"/>
    </row>
    <row r="50" spans="2:12" s="9" customFormat="1" ht="14.45" customHeight="1" x14ac:dyDescent="0.25">
      <c r="B50" s="10"/>
      <c r="D50" s="125" t="s">
        <v>156</v>
      </c>
      <c r="E50" s="126"/>
      <c r="F50" s="126"/>
      <c r="G50" s="125" t="s">
        <v>157</v>
      </c>
      <c r="H50" s="126"/>
      <c r="I50" s="126"/>
      <c r="J50" s="126"/>
      <c r="K50" s="126"/>
      <c r="L50" s="10"/>
    </row>
    <row r="51" spans="2:12" x14ac:dyDescent="0.2">
      <c r="B51" s="5"/>
      <c r="L51" s="5"/>
    </row>
    <row r="52" spans="2:12" x14ac:dyDescent="0.2">
      <c r="B52" s="5"/>
      <c r="L52" s="5"/>
    </row>
    <row r="53" spans="2:12" x14ac:dyDescent="0.2">
      <c r="B53" s="5"/>
      <c r="L53" s="5"/>
    </row>
    <row r="54" spans="2:12" x14ac:dyDescent="0.2">
      <c r="B54" s="5"/>
      <c r="L54" s="5"/>
    </row>
    <row r="55" spans="2:12" x14ac:dyDescent="0.2">
      <c r="B55" s="5"/>
      <c r="L55" s="5"/>
    </row>
    <row r="56" spans="2:12" x14ac:dyDescent="0.2">
      <c r="B56" s="5"/>
      <c r="L56" s="5"/>
    </row>
    <row r="57" spans="2:12" x14ac:dyDescent="0.2">
      <c r="B57" s="5"/>
      <c r="L57" s="5"/>
    </row>
    <row r="58" spans="2:12" x14ac:dyDescent="0.2">
      <c r="B58" s="5"/>
      <c r="L58" s="5"/>
    </row>
    <row r="59" spans="2:12" x14ac:dyDescent="0.2">
      <c r="B59" s="5"/>
      <c r="L59" s="5"/>
    </row>
    <row r="60" spans="2:12" x14ac:dyDescent="0.2">
      <c r="B60" s="5"/>
      <c r="L60" s="5"/>
    </row>
    <row r="61" spans="2:12" s="9" customFormat="1" ht="12.75" x14ac:dyDescent="0.25">
      <c r="B61" s="10"/>
      <c r="D61" s="127" t="s">
        <v>158</v>
      </c>
      <c r="E61" s="128"/>
      <c r="F61" s="129" t="s">
        <v>159</v>
      </c>
      <c r="G61" s="127" t="s">
        <v>158</v>
      </c>
      <c r="H61" s="128"/>
      <c r="I61" s="128"/>
      <c r="J61" s="130" t="s">
        <v>159</v>
      </c>
      <c r="K61" s="128"/>
      <c r="L61" s="10"/>
    </row>
    <row r="62" spans="2:12" x14ac:dyDescent="0.2">
      <c r="B62" s="5"/>
      <c r="L62" s="5"/>
    </row>
    <row r="63" spans="2:12" x14ac:dyDescent="0.2">
      <c r="B63" s="5"/>
      <c r="L63" s="5"/>
    </row>
    <row r="64" spans="2:12" x14ac:dyDescent="0.2">
      <c r="B64" s="5"/>
      <c r="L64" s="5"/>
    </row>
    <row r="65" spans="2:12" s="9" customFormat="1" ht="12.75" x14ac:dyDescent="0.25">
      <c r="B65" s="10"/>
      <c r="D65" s="125" t="s">
        <v>160</v>
      </c>
      <c r="E65" s="126"/>
      <c r="F65" s="126"/>
      <c r="G65" s="125" t="s">
        <v>161</v>
      </c>
      <c r="H65" s="126"/>
      <c r="I65" s="126"/>
      <c r="J65" s="126"/>
      <c r="K65" s="126"/>
      <c r="L65" s="10"/>
    </row>
    <row r="66" spans="2:12" x14ac:dyDescent="0.2">
      <c r="B66" s="5"/>
      <c r="L66" s="5"/>
    </row>
    <row r="67" spans="2:12" x14ac:dyDescent="0.2">
      <c r="B67" s="5"/>
      <c r="L67" s="5"/>
    </row>
    <row r="68" spans="2:12" x14ac:dyDescent="0.2">
      <c r="B68" s="5"/>
      <c r="L68" s="5"/>
    </row>
    <row r="69" spans="2:12" x14ac:dyDescent="0.2">
      <c r="B69" s="5"/>
      <c r="L69" s="5"/>
    </row>
    <row r="70" spans="2:12" x14ac:dyDescent="0.2">
      <c r="B70" s="5"/>
      <c r="L70" s="5"/>
    </row>
    <row r="71" spans="2:12" x14ac:dyDescent="0.2">
      <c r="B71" s="5"/>
      <c r="L71" s="5"/>
    </row>
    <row r="72" spans="2:12" x14ac:dyDescent="0.2">
      <c r="B72" s="5"/>
      <c r="L72" s="5"/>
    </row>
    <row r="73" spans="2:12" x14ac:dyDescent="0.2">
      <c r="B73" s="5"/>
      <c r="L73" s="5"/>
    </row>
    <row r="74" spans="2:12" x14ac:dyDescent="0.2">
      <c r="B74" s="5"/>
      <c r="L74" s="5"/>
    </row>
    <row r="75" spans="2:12" x14ac:dyDescent="0.2">
      <c r="B75" s="5"/>
      <c r="L75" s="5"/>
    </row>
    <row r="76" spans="2:12" s="9" customFormat="1" ht="12.75" x14ac:dyDescent="0.25">
      <c r="B76" s="10"/>
      <c r="D76" s="127" t="s">
        <v>158</v>
      </c>
      <c r="E76" s="128"/>
      <c r="F76" s="129" t="s">
        <v>159</v>
      </c>
      <c r="G76" s="127" t="s">
        <v>158</v>
      </c>
      <c r="H76" s="128"/>
      <c r="I76" s="128"/>
      <c r="J76" s="130" t="s">
        <v>159</v>
      </c>
      <c r="K76" s="128"/>
      <c r="L76" s="10"/>
    </row>
    <row r="77" spans="2:12" s="9" customFormat="1" ht="14.45" customHeight="1" x14ac:dyDescent="0.25">
      <c r="B77" s="30"/>
      <c r="C77" s="31"/>
      <c r="D77" s="31"/>
      <c r="E77" s="31"/>
      <c r="F77" s="31"/>
      <c r="G77" s="31"/>
      <c r="H77" s="31"/>
      <c r="I77" s="31"/>
      <c r="J77" s="31"/>
      <c r="K77" s="31"/>
      <c r="L77" s="10"/>
    </row>
    <row r="81" spans="2:47" s="9" customFormat="1" ht="6.95" customHeight="1" x14ac:dyDescent="0.25">
      <c r="B81" s="32"/>
      <c r="C81" s="33"/>
      <c r="D81" s="33"/>
      <c r="E81" s="33"/>
      <c r="F81" s="33"/>
      <c r="G81" s="33"/>
      <c r="H81" s="33"/>
      <c r="I81" s="33"/>
      <c r="J81" s="33"/>
      <c r="K81" s="33"/>
      <c r="L81" s="10"/>
    </row>
    <row r="82" spans="2:47" s="9" customFormat="1" ht="24.95" customHeight="1" x14ac:dyDescent="0.25">
      <c r="B82" s="10"/>
      <c r="C82" s="6" t="s">
        <v>162</v>
      </c>
      <c r="L82" s="10"/>
    </row>
    <row r="83" spans="2:47" s="9" customFormat="1" ht="6.95" customHeight="1" x14ac:dyDescent="0.25">
      <c r="B83" s="10"/>
      <c r="L83" s="10"/>
    </row>
    <row r="84" spans="2:47" s="9" customFormat="1" ht="12" customHeight="1" x14ac:dyDescent="0.25">
      <c r="B84" s="10"/>
      <c r="C84" s="8" t="s">
        <v>17</v>
      </c>
      <c r="L84" s="10"/>
    </row>
    <row r="85" spans="2:47" s="9" customFormat="1" ht="16.5" customHeight="1" x14ac:dyDescent="0.25">
      <c r="B85" s="10"/>
      <c r="E85" s="180" t="str">
        <f>E7</f>
        <v>1.ZŠ Roudnice nad Labem, Karla Jeřábka 941</v>
      </c>
      <c r="F85" s="181"/>
      <c r="G85" s="181"/>
      <c r="H85" s="181"/>
      <c r="L85" s="10"/>
    </row>
    <row r="86" spans="2:47" s="9" customFormat="1" ht="12" customHeight="1" x14ac:dyDescent="0.25">
      <c r="B86" s="10"/>
      <c r="C86" s="8" t="s">
        <v>18</v>
      </c>
      <c r="L86" s="10"/>
    </row>
    <row r="87" spans="2:47" s="9" customFormat="1" ht="16.5" customHeight="1" x14ac:dyDescent="0.25">
      <c r="B87" s="10"/>
      <c r="E87" s="182" t="str">
        <f>E9</f>
        <v>101 - Laboratoř chemie</v>
      </c>
      <c r="F87" s="183"/>
      <c r="G87" s="183"/>
      <c r="H87" s="183"/>
      <c r="L87" s="10"/>
    </row>
    <row r="88" spans="2:47" s="9" customFormat="1" ht="6.95" customHeight="1" x14ac:dyDescent="0.25">
      <c r="B88" s="10"/>
      <c r="L88" s="10"/>
    </row>
    <row r="89" spans="2:47" s="9" customFormat="1" ht="12" customHeight="1" x14ac:dyDescent="0.25">
      <c r="B89" s="10"/>
      <c r="C89" s="8" t="s">
        <v>22</v>
      </c>
      <c r="F89" s="11" t="str">
        <f>F12</f>
        <v xml:space="preserve"> </v>
      </c>
      <c r="I89" s="8" t="s">
        <v>24</v>
      </c>
      <c r="J89" s="12">
        <f>IF(J12="","",J12)</f>
        <v>45321</v>
      </c>
      <c r="L89" s="10"/>
    </row>
    <row r="90" spans="2:47" s="9" customFormat="1" ht="6.95" customHeight="1" x14ac:dyDescent="0.25">
      <c r="B90" s="10"/>
      <c r="L90" s="10"/>
    </row>
    <row r="91" spans="2:47" s="9" customFormat="1" ht="15.2" customHeight="1" x14ac:dyDescent="0.25">
      <c r="B91" s="10"/>
      <c r="C91" s="8" t="s">
        <v>25</v>
      </c>
      <c r="F91" s="11" t="str">
        <f>E15</f>
        <v xml:space="preserve"> </v>
      </c>
      <c r="I91" s="8" t="s">
        <v>29</v>
      </c>
      <c r="J91" s="34" t="str">
        <f>E21</f>
        <v xml:space="preserve"> </v>
      </c>
      <c r="L91" s="10"/>
    </row>
    <row r="92" spans="2:47" s="9" customFormat="1" ht="15.2" customHeight="1" x14ac:dyDescent="0.25">
      <c r="B92" s="10"/>
      <c r="C92" s="8" t="s">
        <v>28</v>
      </c>
      <c r="F92" s="11" t="str">
        <f>IF(E18="","",E18)</f>
        <v>Vyplň údaj</v>
      </c>
      <c r="I92" s="8" t="s">
        <v>30</v>
      </c>
      <c r="J92" s="34" t="str">
        <f>E24</f>
        <v xml:space="preserve"> </v>
      </c>
      <c r="L92" s="10"/>
    </row>
    <row r="93" spans="2:47" s="9" customFormat="1" ht="10.35" customHeight="1" x14ac:dyDescent="0.25">
      <c r="B93" s="10"/>
      <c r="L93" s="10"/>
    </row>
    <row r="94" spans="2:47" s="9" customFormat="1" ht="29.25" customHeight="1" x14ac:dyDescent="0.25">
      <c r="B94" s="10"/>
      <c r="C94" s="35" t="s">
        <v>163</v>
      </c>
      <c r="D94" s="23"/>
      <c r="E94" s="23"/>
      <c r="F94" s="23"/>
      <c r="G94" s="23"/>
      <c r="H94" s="23"/>
      <c r="I94" s="23"/>
      <c r="J94" s="36" t="s">
        <v>43</v>
      </c>
      <c r="K94" s="23"/>
      <c r="L94" s="10"/>
    </row>
    <row r="95" spans="2:47" s="9" customFormat="1" ht="10.35" customHeight="1" x14ac:dyDescent="0.25">
      <c r="B95" s="10"/>
      <c r="L95" s="10"/>
    </row>
    <row r="96" spans="2:47" s="9" customFormat="1" ht="22.9" customHeight="1" x14ac:dyDescent="0.25">
      <c r="B96" s="10"/>
      <c r="C96" s="37" t="s">
        <v>164</v>
      </c>
      <c r="J96" s="18">
        <f>J147+J266</f>
        <v>0</v>
      </c>
      <c r="L96" s="10"/>
      <c r="AU96" s="2" t="s">
        <v>44</v>
      </c>
    </row>
    <row r="97" spans="2:12" s="38" customFormat="1" ht="24.95" customHeight="1" x14ac:dyDescent="0.25">
      <c r="B97" s="39"/>
      <c r="D97" s="40" t="s">
        <v>165</v>
      </c>
      <c r="E97" s="41"/>
      <c r="F97" s="41"/>
      <c r="G97" s="41"/>
      <c r="H97" s="41"/>
      <c r="I97" s="41"/>
      <c r="J97" s="42">
        <f>J148</f>
        <v>0</v>
      </c>
      <c r="L97" s="39"/>
    </row>
    <row r="98" spans="2:12" s="43" customFormat="1" ht="19.899999999999999" customHeight="1" x14ac:dyDescent="0.25">
      <c r="B98" s="44"/>
      <c r="D98" s="45" t="s">
        <v>166</v>
      </c>
      <c r="E98" s="46"/>
      <c r="F98" s="46"/>
      <c r="G98" s="46"/>
      <c r="H98" s="46"/>
      <c r="I98" s="46"/>
      <c r="J98" s="47">
        <f>J149</f>
        <v>0</v>
      </c>
      <c r="L98" s="44"/>
    </row>
    <row r="99" spans="2:12" s="43" customFormat="1" ht="19.899999999999999" customHeight="1" x14ac:dyDescent="0.25">
      <c r="B99" s="44"/>
      <c r="D99" s="45" t="s">
        <v>167</v>
      </c>
      <c r="E99" s="46"/>
      <c r="F99" s="46"/>
      <c r="G99" s="46"/>
      <c r="H99" s="46"/>
      <c r="I99" s="46"/>
      <c r="J99" s="47">
        <f>J152</f>
        <v>0</v>
      </c>
      <c r="L99" s="44"/>
    </row>
    <row r="100" spans="2:12" s="43" customFormat="1" ht="19.899999999999999" customHeight="1" x14ac:dyDescent="0.25">
      <c r="B100" s="44"/>
      <c r="D100" s="45" t="s">
        <v>168</v>
      </c>
      <c r="E100" s="46"/>
      <c r="F100" s="46"/>
      <c r="G100" s="46"/>
      <c r="H100" s="46"/>
      <c r="I100" s="46"/>
      <c r="J100" s="47">
        <f>J157</f>
        <v>0</v>
      </c>
      <c r="L100" s="44"/>
    </row>
    <row r="101" spans="2:12" s="43" customFormat="1" ht="19.899999999999999" customHeight="1" x14ac:dyDescent="0.25">
      <c r="B101" s="44"/>
      <c r="D101" s="45" t="s">
        <v>169</v>
      </c>
      <c r="E101" s="46"/>
      <c r="F101" s="46"/>
      <c r="G101" s="46"/>
      <c r="H101" s="46"/>
      <c r="I101" s="46"/>
      <c r="J101" s="47">
        <f>J175</f>
        <v>0</v>
      </c>
      <c r="L101" s="44"/>
    </row>
    <row r="102" spans="2:12" s="43" customFormat="1" ht="19.899999999999999" customHeight="1" x14ac:dyDescent="0.25">
      <c r="B102" s="44"/>
      <c r="D102" s="45" t="s">
        <v>170</v>
      </c>
      <c r="E102" s="46"/>
      <c r="F102" s="46"/>
      <c r="G102" s="46"/>
      <c r="H102" s="46"/>
      <c r="I102" s="46"/>
      <c r="J102" s="47">
        <f>J190</f>
        <v>0</v>
      </c>
      <c r="L102" s="44"/>
    </row>
    <row r="103" spans="2:12" s="43" customFormat="1" ht="19.899999999999999" customHeight="1" x14ac:dyDescent="0.25">
      <c r="B103" s="44"/>
      <c r="D103" s="45" t="s">
        <v>171</v>
      </c>
      <c r="E103" s="46"/>
      <c r="F103" s="46"/>
      <c r="G103" s="46"/>
      <c r="H103" s="46"/>
      <c r="I103" s="46"/>
      <c r="J103" s="47">
        <f>J216</f>
        <v>0</v>
      </c>
      <c r="L103" s="44"/>
    </row>
    <row r="104" spans="2:12" s="43" customFormat="1" ht="19.899999999999999" customHeight="1" x14ac:dyDescent="0.25">
      <c r="B104" s="44"/>
      <c r="D104" s="45" t="s">
        <v>172</v>
      </c>
      <c r="E104" s="46"/>
      <c r="F104" s="46"/>
      <c r="G104" s="46"/>
      <c r="H104" s="46"/>
      <c r="I104" s="46"/>
      <c r="J104" s="47">
        <f>J221</f>
        <v>0</v>
      </c>
      <c r="L104" s="44"/>
    </row>
    <row r="105" spans="2:12" s="43" customFormat="1" ht="19.899999999999999" customHeight="1" x14ac:dyDescent="0.25">
      <c r="B105" s="44"/>
      <c r="D105" s="45" t="s">
        <v>173</v>
      </c>
      <c r="E105" s="46"/>
      <c r="F105" s="46"/>
      <c r="G105" s="46"/>
      <c r="H105" s="46"/>
      <c r="I105" s="46"/>
      <c r="J105" s="47">
        <f>J223</f>
        <v>0</v>
      </c>
      <c r="L105" s="44"/>
    </row>
    <row r="106" spans="2:12" s="43" customFormat="1" ht="19.899999999999999" customHeight="1" x14ac:dyDescent="0.25">
      <c r="B106" s="44"/>
      <c r="D106" s="45" t="s">
        <v>174</v>
      </c>
      <c r="E106" s="46"/>
      <c r="F106" s="46"/>
      <c r="G106" s="46"/>
      <c r="H106" s="46"/>
      <c r="I106" s="46"/>
      <c r="J106" s="47">
        <f>J231</f>
        <v>0</v>
      </c>
      <c r="L106" s="44"/>
    </row>
    <row r="107" spans="2:12" s="38" customFormat="1" ht="24.95" customHeight="1" x14ac:dyDescent="0.25">
      <c r="B107" s="39"/>
      <c r="D107" s="40" t="s">
        <v>45</v>
      </c>
      <c r="E107" s="41"/>
      <c r="F107" s="41"/>
      <c r="G107" s="41"/>
      <c r="H107" s="41"/>
      <c r="I107" s="41"/>
      <c r="J107" s="42">
        <f>J233</f>
        <v>0</v>
      </c>
      <c r="L107" s="39"/>
    </row>
    <row r="108" spans="2:12" s="43" customFormat="1" ht="19.899999999999999" customHeight="1" x14ac:dyDescent="0.25">
      <c r="B108" s="44"/>
      <c r="D108" s="45" t="s">
        <v>175</v>
      </c>
      <c r="E108" s="46"/>
      <c r="F108" s="46"/>
      <c r="G108" s="46"/>
      <c r="H108" s="46"/>
      <c r="I108" s="46"/>
      <c r="J108" s="47">
        <f>J234</f>
        <v>0</v>
      </c>
      <c r="L108" s="44"/>
    </row>
    <row r="109" spans="2:12" s="43" customFormat="1" ht="19.899999999999999" customHeight="1" x14ac:dyDescent="0.25">
      <c r="B109" s="44"/>
      <c r="D109" s="45" t="s">
        <v>176</v>
      </c>
      <c r="E109" s="46"/>
      <c r="F109" s="46"/>
      <c r="G109" s="46"/>
      <c r="H109" s="46"/>
      <c r="I109" s="46"/>
      <c r="J109" s="47">
        <f>J251</f>
        <v>0</v>
      </c>
      <c r="L109" s="44"/>
    </row>
    <row r="110" spans="2:12" s="43" customFormat="1" ht="19.899999999999999" customHeight="1" x14ac:dyDescent="0.25">
      <c r="B110" s="44"/>
      <c r="D110" s="45" t="s">
        <v>177</v>
      </c>
      <c r="E110" s="46"/>
      <c r="F110" s="46"/>
      <c r="G110" s="46"/>
      <c r="H110" s="46"/>
      <c r="I110" s="46"/>
      <c r="J110" s="47">
        <f>J258</f>
        <v>0</v>
      </c>
      <c r="L110" s="44"/>
    </row>
    <row r="111" spans="2:12" s="43" customFormat="1" ht="19.899999999999999" customHeight="1" x14ac:dyDescent="0.25">
      <c r="B111" s="44"/>
      <c r="D111" s="45" t="s">
        <v>178</v>
      </c>
      <c r="E111" s="46"/>
      <c r="F111" s="46"/>
      <c r="G111" s="46"/>
      <c r="H111" s="46"/>
      <c r="I111" s="46"/>
      <c r="J111" s="47">
        <f>J263</f>
        <v>0</v>
      </c>
      <c r="L111" s="44"/>
    </row>
    <row r="112" spans="2:12" s="43" customFormat="1" ht="19.899999999999999" customHeight="1" x14ac:dyDescent="0.25">
      <c r="B112" s="44"/>
      <c r="D112" s="45" t="s">
        <v>179</v>
      </c>
      <c r="E112" s="46"/>
      <c r="F112" s="46"/>
      <c r="G112" s="46"/>
      <c r="H112" s="46"/>
      <c r="I112" s="46"/>
      <c r="J112" s="47">
        <f>J267</f>
        <v>0</v>
      </c>
      <c r="L112" s="44"/>
    </row>
    <row r="113" spans="2:65" s="43" customFormat="1" ht="19.899999999999999" customHeight="1" x14ac:dyDescent="0.25">
      <c r="B113" s="44"/>
      <c r="D113" s="45" t="s">
        <v>180</v>
      </c>
      <c r="E113" s="46"/>
      <c r="F113" s="46"/>
      <c r="G113" s="46"/>
      <c r="H113" s="46"/>
      <c r="I113" s="46"/>
      <c r="J113" s="47">
        <f>J276</f>
        <v>0</v>
      </c>
      <c r="L113" s="44"/>
    </row>
    <row r="114" spans="2:65" s="43" customFormat="1" ht="19.899999999999999" customHeight="1" x14ac:dyDescent="0.25">
      <c r="B114" s="44"/>
      <c r="D114" s="45" t="s">
        <v>181</v>
      </c>
      <c r="E114" s="46"/>
      <c r="F114" s="46"/>
      <c r="G114" s="46"/>
      <c r="H114" s="46"/>
      <c r="I114" s="46"/>
      <c r="J114" s="47">
        <f>J284</f>
        <v>0</v>
      </c>
      <c r="L114" s="44"/>
    </row>
    <row r="115" spans="2:65" s="43" customFormat="1" ht="19.899999999999999" customHeight="1" x14ac:dyDescent="0.25">
      <c r="B115" s="44"/>
      <c r="D115" s="45" t="s">
        <v>182</v>
      </c>
      <c r="E115" s="46"/>
      <c r="F115" s="46"/>
      <c r="G115" s="46"/>
      <c r="H115" s="46"/>
      <c r="I115" s="46"/>
      <c r="J115" s="47">
        <f>J295</f>
        <v>0</v>
      </c>
      <c r="L115" s="44"/>
    </row>
    <row r="116" spans="2:65" s="43" customFormat="1" ht="19.899999999999999" customHeight="1" x14ac:dyDescent="0.25">
      <c r="B116" s="44"/>
      <c r="D116" s="45" t="s">
        <v>48</v>
      </c>
      <c r="E116" s="46"/>
      <c r="F116" s="46"/>
      <c r="G116" s="46"/>
      <c r="H116" s="46"/>
      <c r="I116" s="46"/>
      <c r="J116" s="47">
        <f>J301</f>
        <v>0</v>
      </c>
      <c r="L116" s="44"/>
    </row>
    <row r="117" spans="2:65" s="43" customFormat="1" ht="19.899999999999999" customHeight="1" x14ac:dyDescent="0.25">
      <c r="B117" s="44"/>
      <c r="D117" s="45" t="s">
        <v>49</v>
      </c>
      <c r="E117" s="46"/>
      <c r="F117" s="46"/>
      <c r="G117" s="46"/>
      <c r="H117" s="46"/>
      <c r="I117" s="46"/>
      <c r="J117" s="47">
        <f>J311</f>
        <v>0</v>
      </c>
      <c r="L117" s="44"/>
    </row>
    <row r="118" spans="2:65" s="9" customFormat="1" ht="21.75" customHeight="1" x14ac:dyDescent="0.25">
      <c r="B118" s="10"/>
      <c r="L118" s="10"/>
    </row>
    <row r="119" spans="2:65" s="9" customFormat="1" ht="6.95" customHeight="1" x14ac:dyDescent="0.25">
      <c r="B119" s="10"/>
      <c r="L119" s="10"/>
    </row>
    <row r="120" spans="2:65" s="9" customFormat="1" ht="29.25" customHeight="1" x14ac:dyDescent="0.25">
      <c r="B120" s="10"/>
      <c r="C120" s="37" t="s">
        <v>183</v>
      </c>
      <c r="J120" s="131">
        <f>ROUND(J121 + J122 + J123 + J124 + J125 + J126,2)</f>
        <v>0</v>
      </c>
      <c r="L120" s="10"/>
      <c r="N120" s="82" t="s">
        <v>1</v>
      </c>
    </row>
    <row r="121" spans="2:65" s="9" customFormat="1" ht="18" customHeight="1" x14ac:dyDescent="0.25">
      <c r="B121" s="102"/>
      <c r="C121" s="90"/>
      <c r="D121" s="184" t="s">
        <v>184</v>
      </c>
      <c r="E121" s="185"/>
      <c r="F121" s="185"/>
      <c r="J121" s="133">
        <v>0</v>
      </c>
      <c r="L121" s="10"/>
      <c r="N121" s="134" t="s">
        <v>35</v>
      </c>
      <c r="O121" s="90"/>
      <c r="P121" s="90"/>
      <c r="Q121" s="90"/>
      <c r="R121" s="90"/>
      <c r="S121" s="90"/>
      <c r="T121" s="90"/>
      <c r="U121" s="90"/>
      <c r="V121" s="90"/>
      <c r="W121" s="90"/>
      <c r="X121" s="90"/>
      <c r="Y121" s="90"/>
      <c r="Z121" s="90"/>
      <c r="AA121" s="90"/>
      <c r="AB121" s="90"/>
      <c r="AC121" s="90"/>
      <c r="AD121" s="90"/>
      <c r="AE121" s="90"/>
      <c r="AF121" s="90"/>
      <c r="AG121" s="90"/>
      <c r="AH121" s="90"/>
      <c r="AI121" s="90"/>
      <c r="AJ121" s="90"/>
      <c r="AK121" s="90"/>
      <c r="AL121" s="90"/>
      <c r="AM121" s="90"/>
      <c r="AN121" s="90"/>
      <c r="AO121" s="90"/>
      <c r="AP121" s="90"/>
      <c r="AQ121" s="90"/>
      <c r="AR121" s="90"/>
      <c r="AS121" s="90"/>
      <c r="AT121" s="90"/>
      <c r="AU121" s="90"/>
      <c r="AV121" s="90"/>
      <c r="AW121" s="90"/>
      <c r="AX121" s="90"/>
      <c r="AY121" s="103" t="s">
        <v>185</v>
      </c>
      <c r="AZ121" s="90"/>
      <c r="BA121" s="90"/>
      <c r="BB121" s="90"/>
      <c r="BC121" s="90"/>
      <c r="BD121" s="90"/>
      <c r="BE121" s="104">
        <f t="shared" ref="BE121:BE126" si="0">IF(N121="základní",J121,0)</f>
        <v>0</v>
      </c>
      <c r="BF121" s="104">
        <f t="shared" ref="BF121:BF126" si="1">IF(N121="snížená",J121,0)</f>
        <v>0</v>
      </c>
      <c r="BG121" s="104">
        <f t="shared" ref="BG121:BG126" si="2">IF(N121="zákl. přenesená",J121,0)</f>
        <v>0</v>
      </c>
      <c r="BH121" s="104">
        <f t="shared" ref="BH121:BH126" si="3">IF(N121="sníž. přenesená",J121,0)</f>
        <v>0</v>
      </c>
      <c r="BI121" s="104">
        <f t="shared" ref="BI121:BI126" si="4">IF(N121="nulová",J121,0)</f>
        <v>0</v>
      </c>
      <c r="BJ121" s="103" t="s">
        <v>67</v>
      </c>
      <c r="BK121" s="90"/>
      <c r="BL121" s="90"/>
      <c r="BM121" s="90"/>
    </row>
    <row r="122" spans="2:65" s="9" customFormat="1" ht="18" customHeight="1" x14ac:dyDescent="0.25">
      <c r="B122" s="102"/>
      <c r="C122" s="90"/>
      <c r="D122" s="184" t="s">
        <v>186</v>
      </c>
      <c r="E122" s="185"/>
      <c r="F122" s="185"/>
      <c r="J122" s="133">
        <v>0</v>
      </c>
      <c r="L122" s="10"/>
      <c r="N122" s="134" t="s">
        <v>35</v>
      </c>
      <c r="O122" s="90"/>
      <c r="P122" s="90"/>
      <c r="Q122" s="90"/>
      <c r="R122" s="90"/>
      <c r="S122" s="90"/>
      <c r="T122" s="90"/>
      <c r="U122" s="90"/>
      <c r="V122" s="90"/>
      <c r="W122" s="90"/>
      <c r="X122" s="90"/>
      <c r="Y122" s="90"/>
      <c r="Z122" s="90"/>
      <c r="AA122" s="90"/>
      <c r="AB122" s="90"/>
      <c r="AC122" s="90"/>
      <c r="AD122" s="90"/>
      <c r="AE122" s="90"/>
      <c r="AF122" s="90"/>
      <c r="AG122" s="90"/>
      <c r="AH122" s="90"/>
      <c r="AI122" s="90"/>
      <c r="AJ122" s="90"/>
      <c r="AK122" s="90"/>
      <c r="AL122" s="90"/>
      <c r="AM122" s="90"/>
      <c r="AN122" s="90"/>
      <c r="AO122" s="90"/>
      <c r="AP122" s="90"/>
      <c r="AQ122" s="90"/>
      <c r="AR122" s="90"/>
      <c r="AS122" s="90"/>
      <c r="AT122" s="90"/>
      <c r="AU122" s="90"/>
      <c r="AV122" s="90"/>
      <c r="AW122" s="90"/>
      <c r="AX122" s="90"/>
      <c r="AY122" s="103" t="s">
        <v>185</v>
      </c>
      <c r="AZ122" s="90"/>
      <c r="BA122" s="90"/>
      <c r="BB122" s="90"/>
      <c r="BC122" s="90"/>
      <c r="BD122" s="90"/>
      <c r="BE122" s="104">
        <f t="shared" si="0"/>
        <v>0</v>
      </c>
      <c r="BF122" s="104">
        <f t="shared" si="1"/>
        <v>0</v>
      </c>
      <c r="BG122" s="104">
        <f t="shared" si="2"/>
        <v>0</v>
      </c>
      <c r="BH122" s="104">
        <f t="shared" si="3"/>
        <v>0</v>
      </c>
      <c r="BI122" s="104">
        <f t="shared" si="4"/>
        <v>0</v>
      </c>
      <c r="BJ122" s="103" t="s">
        <v>67</v>
      </c>
      <c r="BK122" s="90"/>
      <c r="BL122" s="90"/>
      <c r="BM122" s="90"/>
    </row>
    <row r="123" spans="2:65" s="9" customFormat="1" ht="18" customHeight="1" x14ac:dyDescent="0.25">
      <c r="B123" s="102"/>
      <c r="C123" s="90"/>
      <c r="D123" s="184" t="s">
        <v>187</v>
      </c>
      <c r="E123" s="185"/>
      <c r="F123" s="185"/>
      <c r="J123" s="133">
        <v>0</v>
      </c>
      <c r="L123" s="10"/>
      <c r="N123" s="134" t="s">
        <v>35</v>
      </c>
      <c r="O123" s="90"/>
      <c r="P123" s="90"/>
      <c r="Q123" s="90"/>
      <c r="R123" s="90"/>
      <c r="S123" s="90"/>
      <c r="T123" s="90"/>
      <c r="U123" s="90"/>
      <c r="V123" s="90"/>
      <c r="W123" s="90"/>
      <c r="X123" s="90"/>
      <c r="Y123" s="90"/>
      <c r="Z123" s="90"/>
      <c r="AA123" s="90"/>
      <c r="AB123" s="90"/>
      <c r="AC123" s="90"/>
      <c r="AD123" s="90"/>
      <c r="AE123" s="90"/>
      <c r="AF123" s="90"/>
      <c r="AG123" s="90"/>
      <c r="AH123" s="90"/>
      <c r="AI123" s="90"/>
      <c r="AJ123" s="90"/>
      <c r="AK123" s="90"/>
      <c r="AL123" s="90"/>
      <c r="AM123" s="90"/>
      <c r="AN123" s="90"/>
      <c r="AO123" s="90"/>
      <c r="AP123" s="90"/>
      <c r="AQ123" s="90"/>
      <c r="AR123" s="90"/>
      <c r="AS123" s="90"/>
      <c r="AT123" s="90"/>
      <c r="AU123" s="90"/>
      <c r="AV123" s="90"/>
      <c r="AW123" s="90"/>
      <c r="AX123" s="90"/>
      <c r="AY123" s="103" t="s">
        <v>185</v>
      </c>
      <c r="AZ123" s="90"/>
      <c r="BA123" s="90"/>
      <c r="BB123" s="90"/>
      <c r="BC123" s="90"/>
      <c r="BD123" s="90"/>
      <c r="BE123" s="104">
        <f t="shared" si="0"/>
        <v>0</v>
      </c>
      <c r="BF123" s="104">
        <f t="shared" si="1"/>
        <v>0</v>
      </c>
      <c r="BG123" s="104">
        <f t="shared" si="2"/>
        <v>0</v>
      </c>
      <c r="BH123" s="104">
        <f t="shared" si="3"/>
        <v>0</v>
      </c>
      <c r="BI123" s="104">
        <f t="shared" si="4"/>
        <v>0</v>
      </c>
      <c r="BJ123" s="103" t="s">
        <v>67</v>
      </c>
      <c r="BK123" s="90"/>
      <c r="BL123" s="90"/>
      <c r="BM123" s="90"/>
    </row>
    <row r="124" spans="2:65" s="9" customFormat="1" ht="18" customHeight="1" x14ac:dyDescent="0.25">
      <c r="B124" s="102"/>
      <c r="C124" s="90"/>
      <c r="D124" s="184" t="s">
        <v>188</v>
      </c>
      <c r="E124" s="185"/>
      <c r="F124" s="185"/>
      <c r="J124" s="133">
        <v>0</v>
      </c>
      <c r="L124" s="10"/>
      <c r="N124" s="134" t="s">
        <v>35</v>
      </c>
      <c r="O124" s="90"/>
      <c r="P124" s="90"/>
      <c r="Q124" s="90"/>
      <c r="R124" s="90"/>
      <c r="S124" s="90"/>
      <c r="T124" s="90"/>
      <c r="U124" s="90"/>
      <c r="V124" s="90"/>
      <c r="W124" s="90"/>
      <c r="X124" s="90"/>
      <c r="Y124" s="90"/>
      <c r="Z124" s="90"/>
      <c r="AA124" s="90"/>
      <c r="AB124" s="90"/>
      <c r="AC124" s="90"/>
      <c r="AD124" s="90"/>
      <c r="AE124" s="90"/>
      <c r="AF124" s="90"/>
      <c r="AG124" s="90"/>
      <c r="AH124" s="90"/>
      <c r="AI124" s="90"/>
      <c r="AJ124" s="90"/>
      <c r="AK124" s="90"/>
      <c r="AL124" s="90"/>
      <c r="AM124" s="90"/>
      <c r="AN124" s="90"/>
      <c r="AO124" s="90"/>
      <c r="AP124" s="90"/>
      <c r="AQ124" s="90"/>
      <c r="AR124" s="90"/>
      <c r="AS124" s="90"/>
      <c r="AT124" s="90"/>
      <c r="AU124" s="90"/>
      <c r="AV124" s="90"/>
      <c r="AW124" s="90"/>
      <c r="AX124" s="90"/>
      <c r="AY124" s="103" t="s">
        <v>185</v>
      </c>
      <c r="AZ124" s="90"/>
      <c r="BA124" s="90"/>
      <c r="BB124" s="90"/>
      <c r="BC124" s="90"/>
      <c r="BD124" s="90"/>
      <c r="BE124" s="104">
        <f t="shared" si="0"/>
        <v>0</v>
      </c>
      <c r="BF124" s="104">
        <f t="shared" si="1"/>
        <v>0</v>
      </c>
      <c r="BG124" s="104">
        <f t="shared" si="2"/>
        <v>0</v>
      </c>
      <c r="BH124" s="104">
        <f t="shared" si="3"/>
        <v>0</v>
      </c>
      <c r="BI124" s="104">
        <f t="shared" si="4"/>
        <v>0</v>
      </c>
      <c r="BJ124" s="103" t="s">
        <v>67</v>
      </c>
      <c r="BK124" s="90"/>
      <c r="BL124" s="90"/>
      <c r="BM124" s="90"/>
    </row>
    <row r="125" spans="2:65" s="9" customFormat="1" ht="18" customHeight="1" x14ac:dyDescent="0.25">
      <c r="B125" s="102"/>
      <c r="C125" s="90"/>
      <c r="D125" s="184" t="s">
        <v>189</v>
      </c>
      <c r="E125" s="185"/>
      <c r="F125" s="185"/>
      <c r="J125" s="133">
        <v>0</v>
      </c>
      <c r="L125" s="10"/>
      <c r="N125" s="134" t="s">
        <v>35</v>
      </c>
      <c r="O125" s="90"/>
      <c r="P125" s="90"/>
      <c r="Q125" s="90"/>
      <c r="R125" s="90"/>
      <c r="S125" s="90"/>
      <c r="T125" s="90"/>
      <c r="U125" s="90"/>
      <c r="V125" s="90"/>
      <c r="W125" s="90"/>
      <c r="X125" s="90"/>
      <c r="Y125" s="90"/>
      <c r="Z125" s="90"/>
      <c r="AA125" s="90"/>
      <c r="AB125" s="90"/>
      <c r="AC125" s="90"/>
      <c r="AD125" s="90"/>
      <c r="AE125" s="90"/>
      <c r="AF125" s="90"/>
      <c r="AG125" s="90"/>
      <c r="AH125" s="90"/>
      <c r="AI125" s="90"/>
      <c r="AJ125" s="90"/>
      <c r="AK125" s="90"/>
      <c r="AL125" s="90"/>
      <c r="AM125" s="90"/>
      <c r="AN125" s="90"/>
      <c r="AO125" s="90"/>
      <c r="AP125" s="90"/>
      <c r="AQ125" s="90"/>
      <c r="AR125" s="90"/>
      <c r="AS125" s="90"/>
      <c r="AT125" s="90"/>
      <c r="AU125" s="90"/>
      <c r="AV125" s="90"/>
      <c r="AW125" s="90"/>
      <c r="AX125" s="90"/>
      <c r="AY125" s="103" t="s">
        <v>185</v>
      </c>
      <c r="AZ125" s="90"/>
      <c r="BA125" s="90"/>
      <c r="BB125" s="90"/>
      <c r="BC125" s="90"/>
      <c r="BD125" s="90"/>
      <c r="BE125" s="104">
        <f t="shared" si="0"/>
        <v>0</v>
      </c>
      <c r="BF125" s="104">
        <f t="shared" si="1"/>
        <v>0</v>
      </c>
      <c r="BG125" s="104">
        <f t="shared" si="2"/>
        <v>0</v>
      </c>
      <c r="BH125" s="104">
        <f t="shared" si="3"/>
        <v>0</v>
      </c>
      <c r="BI125" s="104">
        <f t="shared" si="4"/>
        <v>0</v>
      </c>
      <c r="BJ125" s="103" t="s">
        <v>67</v>
      </c>
      <c r="BK125" s="90"/>
      <c r="BL125" s="90"/>
      <c r="BM125" s="90"/>
    </row>
    <row r="126" spans="2:65" s="9" customFormat="1" ht="18" customHeight="1" x14ac:dyDescent="0.25">
      <c r="B126" s="102"/>
      <c r="C126" s="90"/>
      <c r="D126" s="132" t="s">
        <v>190</v>
      </c>
      <c r="J126" s="133">
        <f>ROUND(J30*T126,2)</f>
        <v>0</v>
      </c>
      <c r="L126" s="10"/>
      <c r="N126" s="134" t="s">
        <v>35</v>
      </c>
      <c r="O126" s="90"/>
      <c r="P126" s="90"/>
      <c r="Q126" s="90"/>
      <c r="R126" s="90"/>
      <c r="S126" s="90"/>
      <c r="T126" s="90"/>
      <c r="U126" s="90"/>
      <c r="V126" s="90"/>
      <c r="W126" s="90"/>
      <c r="X126" s="90"/>
      <c r="Y126" s="90"/>
      <c r="Z126" s="90"/>
      <c r="AA126" s="90"/>
      <c r="AB126" s="90"/>
      <c r="AC126" s="90"/>
      <c r="AD126" s="90"/>
      <c r="AE126" s="90"/>
      <c r="AF126" s="90"/>
      <c r="AG126" s="90"/>
      <c r="AH126" s="90"/>
      <c r="AI126" s="90"/>
      <c r="AJ126" s="90"/>
      <c r="AK126" s="90"/>
      <c r="AL126" s="90"/>
      <c r="AM126" s="90"/>
      <c r="AN126" s="90"/>
      <c r="AO126" s="90"/>
      <c r="AP126" s="90"/>
      <c r="AQ126" s="90"/>
      <c r="AR126" s="90"/>
      <c r="AS126" s="90"/>
      <c r="AT126" s="90"/>
      <c r="AU126" s="90"/>
      <c r="AV126" s="90"/>
      <c r="AW126" s="90"/>
      <c r="AX126" s="90"/>
      <c r="AY126" s="103" t="s">
        <v>191</v>
      </c>
      <c r="AZ126" s="90"/>
      <c r="BA126" s="90"/>
      <c r="BB126" s="90"/>
      <c r="BC126" s="90"/>
      <c r="BD126" s="90"/>
      <c r="BE126" s="104">
        <f t="shared" si="0"/>
        <v>0</v>
      </c>
      <c r="BF126" s="104">
        <f t="shared" si="1"/>
        <v>0</v>
      </c>
      <c r="BG126" s="104">
        <f t="shared" si="2"/>
        <v>0</v>
      </c>
      <c r="BH126" s="104">
        <f t="shared" si="3"/>
        <v>0</v>
      </c>
      <c r="BI126" s="104">
        <f t="shared" si="4"/>
        <v>0</v>
      </c>
      <c r="BJ126" s="103" t="s">
        <v>67</v>
      </c>
      <c r="BK126" s="90"/>
      <c r="BL126" s="90"/>
      <c r="BM126" s="90"/>
    </row>
    <row r="127" spans="2:65" s="9" customFormat="1" x14ac:dyDescent="0.25">
      <c r="B127" s="10"/>
      <c r="L127" s="10"/>
    </row>
    <row r="128" spans="2:65" s="9" customFormat="1" ht="29.25" customHeight="1" x14ac:dyDescent="0.25">
      <c r="B128" s="10"/>
      <c r="C128" s="105" t="s">
        <v>192</v>
      </c>
      <c r="D128" s="23"/>
      <c r="E128" s="23"/>
      <c r="F128" s="23"/>
      <c r="G128" s="23"/>
      <c r="H128" s="23"/>
      <c r="I128" s="23"/>
      <c r="J128" s="135">
        <f>ROUND(J96+J120,2)</f>
        <v>0</v>
      </c>
      <c r="K128" s="23"/>
      <c r="L128" s="10"/>
    </row>
    <row r="129" spans="2:12" s="9" customFormat="1" ht="6.95" customHeight="1" x14ac:dyDescent="0.25">
      <c r="B129" s="30"/>
      <c r="C129" s="31"/>
      <c r="D129" s="31"/>
      <c r="E129" s="31"/>
      <c r="F129" s="31"/>
      <c r="G129" s="31"/>
      <c r="H129" s="31"/>
      <c r="I129" s="31"/>
      <c r="J129" s="31"/>
      <c r="K129" s="31"/>
      <c r="L129" s="10"/>
    </row>
    <row r="133" spans="2:12" s="9" customFormat="1" ht="6.95" customHeight="1" x14ac:dyDescent="0.25">
      <c r="B133" s="32"/>
      <c r="C133" s="33"/>
      <c r="D133" s="33"/>
      <c r="E133" s="33"/>
      <c r="F133" s="33"/>
      <c r="G133" s="33"/>
      <c r="H133" s="33"/>
      <c r="I133" s="33"/>
      <c r="J133" s="33"/>
      <c r="K133" s="33"/>
      <c r="L133" s="10"/>
    </row>
    <row r="134" spans="2:12" s="9" customFormat="1" ht="24.95" customHeight="1" x14ac:dyDescent="0.25">
      <c r="B134" s="10"/>
      <c r="C134" s="6" t="s">
        <v>193</v>
      </c>
      <c r="L134" s="10"/>
    </row>
    <row r="135" spans="2:12" s="9" customFormat="1" ht="6.95" customHeight="1" x14ac:dyDescent="0.25">
      <c r="B135" s="10"/>
      <c r="L135" s="10"/>
    </row>
    <row r="136" spans="2:12" s="9" customFormat="1" ht="12" customHeight="1" x14ac:dyDescent="0.25">
      <c r="B136" s="10"/>
      <c r="C136" s="8" t="s">
        <v>17</v>
      </c>
      <c r="L136" s="10"/>
    </row>
    <row r="137" spans="2:12" s="9" customFormat="1" ht="16.5" customHeight="1" x14ac:dyDescent="0.25">
      <c r="B137" s="10"/>
      <c r="E137" s="180" t="str">
        <f>E7</f>
        <v>1.ZŠ Roudnice nad Labem, Karla Jeřábka 941</v>
      </c>
      <c r="F137" s="181"/>
      <c r="G137" s="181"/>
      <c r="H137" s="181"/>
      <c r="L137" s="10"/>
    </row>
    <row r="138" spans="2:12" s="9" customFormat="1" ht="12" customHeight="1" x14ac:dyDescent="0.25">
      <c r="B138" s="10"/>
      <c r="C138" s="8" t="s">
        <v>18</v>
      </c>
      <c r="L138" s="10"/>
    </row>
    <row r="139" spans="2:12" s="9" customFormat="1" ht="16.5" customHeight="1" x14ac:dyDescent="0.25">
      <c r="B139" s="10"/>
      <c r="E139" s="182" t="str">
        <f>E9</f>
        <v>101 - Laboratoř chemie</v>
      </c>
      <c r="F139" s="183"/>
      <c r="G139" s="183"/>
      <c r="H139" s="183"/>
      <c r="L139" s="10"/>
    </row>
    <row r="140" spans="2:12" s="9" customFormat="1" ht="6.95" customHeight="1" x14ac:dyDescent="0.25">
      <c r="B140" s="10"/>
      <c r="L140" s="10"/>
    </row>
    <row r="141" spans="2:12" s="9" customFormat="1" ht="12" customHeight="1" x14ac:dyDescent="0.25">
      <c r="B141" s="10"/>
      <c r="C141" s="8" t="s">
        <v>22</v>
      </c>
      <c r="F141" s="11" t="str">
        <f>F12</f>
        <v xml:space="preserve"> </v>
      </c>
      <c r="I141" s="8" t="s">
        <v>24</v>
      </c>
      <c r="J141" s="12">
        <f>IF(J12="","",J12)</f>
        <v>45321</v>
      </c>
      <c r="L141" s="10"/>
    </row>
    <row r="142" spans="2:12" s="9" customFormat="1" ht="6.95" customHeight="1" x14ac:dyDescent="0.25">
      <c r="B142" s="10"/>
      <c r="L142" s="10"/>
    </row>
    <row r="143" spans="2:12" s="9" customFormat="1" ht="15.2" customHeight="1" x14ac:dyDescent="0.25">
      <c r="B143" s="10"/>
      <c r="C143" s="8" t="s">
        <v>25</v>
      </c>
      <c r="F143" s="11" t="str">
        <f>E15</f>
        <v xml:space="preserve"> </v>
      </c>
      <c r="I143" s="8" t="s">
        <v>29</v>
      </c>
      <c r="J143" s="34" t="str">
        <f>E21</f>
        <v xml:space="preserve"> </v>
      </c>
      <c r="L143" s="10"/>
    </row>
    <row r="144" spans="2:12" s="9" customFormat="1" ht="15.2" customHeight="1" x14ac:dyDescent="0.25">
      <c r="B144" s="10"/>
      <c r="C144" s="8" t="s">
        <v>28</v>
      </c>
      <c r="F144" s="11" t="str">
        <f>IF(E18="","",E18)</f>
        <v>Vyplň údaj</v>
      </c>
      <c r="I144" s="8" t="s">
        <v>30</v>
      </c>
      <c r="J144" s="34" t="str">
        <f>E24</f>
        <v xml:space="preserve"> </v>
      </c>
      <c r="L144" s="10"/>
    </row>
    <row r="145" spans="2:65" s="9" customFormat="1" ht="10.35" customHeight="1" x14ac:dyDescent="0.25">
      <c r="B145" s="10"/>
      <c r="L145" s="10"/>
    </row>
    <row r="146" spans="2:65" s="48" customFormat="1" ht="29.25" customHeight="1" x14ac:dyDescent="0.25">
      <c r="B146" s="49"/>
      <c r="C146" s="50" t="s">
        <v>194</v>
      </c>
      <c r="D146" s="51" t="s">
        <v>50</v>
      </c>
      <c r="E146" s="51" t="s">
        <v>3</v>
      </c>
      <c r="F146" s="51" t="s">
        <v>2</v>
      </c>
      <c r="G146" s="51" t="s">
        <v>51</v>
      </c>
      <c r="H146" s="51" t="s">
        <v>0</v>
      </c>
      <c r="I146" s="51" t="s">
        <v>52</v>
      </c>
      <c r="J146" s="52" t="s">
        <v>43</v>
      </c>
      <c r="K146" s="136" t="s">
        <v>53</v>
      </c>
      <c r="L146" s="49"/>
      <c r="M146" s="53" t="s">
        <v>20</v>
      </c>
      <c r="N146" s="54" t="s">
        <v>1</v>
      </c>
      <c r="O146" s="54" t="s">
        <v>54</v>
      </c>
      <c r="P146" s="54" t="s">
        <v>55</v>
      </c>
      <c r="Q146" s="54" t="s">
        <v>56</v>
      </c>
      <c r="R146" s="54" t="s">
        <v>57</v>
      </c>
      <c r="S146" s="54" t="s">
        <v>58</v>
      </c>
      <c r="T146" s="55" t="s">
        <v>59</v>
      </c>
    </row>
    <row r="147" spans="2:65" s="9" customFormat="1" ht="22.9" customHeight="1" x14ac:dyDescent="0.25">
      <c r="B147" s="10"/>
      <c r="C147" s="56" t="s">
        <v>195</v>
      </c>
      <c r="J147" s="57">
        <f>BK147</f>
        <v>0</v>
      </c>
      <c r="L147" s="10"/>
      <c r="M147" s="58"/>
      <c r="N147" s="16"/>
      <c r="O147" s="16"/>
      <c r="P147" s="59">
        <f>P148+P233</f>
        <v>0</v>
      </c>
      <c r="Q147" s="16"/>
      <c r="R147" s="59">
        <f>R148+R233</f>
        <v>46.091599100000003</v>
      </c>
      <c r="S147" s="16"/>
      <c r="T147" s="60">
        <f>T148+T233</f>
        <v>36.053117580000006</v>
      </c>
      <c r="AT147" s="2" t="s">
        <v>60</v>
      </c>
      <c r="AU147" s="2" t="s">
        <v>44</v>
      </c>
      <c r="BK147" s="61">
        <f>BK148+BK233</f>
        <v>0</v>
      </c>
    </row>
    <row r="148" spans="2:65" s="62" customFormat="1" ht="25.9" customHeight="1" x14ac:dyDescent="0.2">
      <c r="B148" s="63"/>
      <c r="D148" s="64" t="s">
        <v>60</v>
      </c>
      <c r="E148" s="65" t="s">
        <v>196</v>
      </c>
      <c r="F148" s="65" t="s">
        <v>197</v>
      </c>
      <c r="J148" s="67">
        <f>BK148</f>
        <v>0</v>
      </c>
      <c r="L148" s="63"/>
      <c r="M148" s="68"/>
      <c r="P148" s="69">
        <f>P149+P152+P157+P175+P190+P216+P221+P223+P231</f>
        <v>0</v>
      </c>
      <c r="R148" s="69">
        <f>R149+R152+R157+R175+R190+R216+R221+R223+R231</f>
        <v>43.641580980000001</v>
      </c>
      <c r="T148" s="70">
        <f>T149+T152+T157+T175+T190+T216+T221+T223+T231</f>
        <v>36.032097580000006</v>
      </c>
      <c r="AR148" s="64" t="s">
        <v>67</v>
      </c>
      <c r="AT148" s="71" t="s">
        <v>60</v>
      </c>
      <c r="AU148" s="71" t="s">
        <v>63</v>
      </c>
      <c r="AY148" s="64" t="s">
        <v>64</v>
      </c>
      <c r="BK148" s="72">
        <f>BK149+BK152+BK157+BK175+BK190+BK216+BK221+BK223+BK231</f>
        <v>0</v>
      </c>
    </row>
    <row r="149" spans="2:65" s="62" customFormat="1" ht="22.9" customHeight="1" x14ac:dyDescent="0.2">
      <c r="B149" s="63"/>
      <c r="D149" s="64" t="s">
        <v>60</v>
      </c>
      <c r="E149" s="73" t="s">
        <v>67</v>
      </c>
      <c r="F149" s="73" t="s">
        <v>198</v>
      </c>
      <c r="J149" s="74">
        <f>BK149</f>
        <v>0</v>
      </c>
      <c r="L149" s="63"/>
      <c r="M149" s="68"/>
      <c r="P149" s="69">
        <f>SUM(P150:P151)</f>
        <v>0</v>
      </c>
      <c r="R149" s="69">
        <f>SUM(R150:R151)</f>
        <v>0</v>
      </c>
      <c r="T149" s="70">
        <f>SUM(T150:T151)</f>
        <v>8.1756999999999991</v>
      </c>
      <c r="AR149" s="64" t="s">
        <v>67</v>
      </c>
      <c r="AT149" s="71" t="s">
        <v>60</v>
      </c>
      <c r="AU149" s="71" t="s">
        <v>67</v>
      </c>
      <c r="AY149" s="64" t="s">
        <v>64</v>
      </c>
      <c r="BK149" s="72">
        <f>SUM(BK150:BK151)</f>
        <v>0</v>
      </c>
    </row>
    <row r="150" spans="2:65" s="9" customFormat="1" ht="24.2" customHeight="1" x14ac:dyDescent="0.25">
      <c r="B150" s="102"/>
      <c r="C150" s="106" t="s">
        <v>67</v>
      </c>
      <c r="D150" s="75" t="s">
        <v>5</v>
      </c>
      <c r="E150" s="76" t="s">
        <v>199</v>
      </c>
      <c r="F150" s="77" t="s">
        <v>200</v>
      </c>
      <c r="G150" s="78" t="s">
        <v>201</v>
      </c>
      <c r="H150" s="87">
        <v>4.3029999999999999</v>
      </c>
      <c r="I150" s="79"/>
      <c r="J150" s="80">
        <f>ROUND(I150*H150,2)</f>
        <v>0</v>
      </c>
      <c r="K150" s="137"/>
      <c r="L150" s="10"/>
      <c r="M150" s="138" t="s">
        <v>20</v>
      </c>
      <c r="N150" s="82" t="s">
        <v>35</v>
      </c>
      <c r="P150" s="83">
        <f>O150*H150</f>
        <v>0</v>
      </c>
      <c r="Q150" s="83">
        <v>0</v>
      </c>
      <c r="R150" s="83">
        <f>Q150*H150</f>
        <v>0</v>
      </c>
      <c r="S150" s="83">
        <v>1.9</v>
      </c>
      <c r="T150" s="84">
        <f>S150*H150</f>
        <v>8.1756999999999991</v>
      </c>
      <c r="AR150" s="85" t="s">
        <v>81</v>
      </c>
      <c r="AT150" s="85" t="s">
        <v>5</v>
      </c>
      <c r="AU150" s="85" t="s">
        <v>13</v>
      </c>
      <c r="AY150" s="2" t="s">
        <v>64</v>
      </c>
      <c r="BE150" s="86">
        <f>IF(N150="základní",J150,0)</f>
        <v>0</v>
      </c>
      <c r="BF150" s="86">
        <f>IF(N150="snížená",J150,0)</f>
        <v>0</v>
      </c>
      <c r="BG150" s="86">
        <f>IF(N150="zákl. přenesená",J150,0)</f>
        <v>0</v>
      </c>
      <c r="BH150" s="86">
        <f>IF(N150="sníž. přenesená",J150,0)</f>
        <v>0</v>
      </c>
      <c r="BI150" s="86">
        <f>IF(N150="nulová",J150,0)</f>
        <v>0</v>
      </c>
      <c r="BJ150" s="2" t="s">
        <v>67</v>
      </c>
      <c r="BK150" s="86">
        <f>ROUND(I150*H150,2)</f>
        <v>0</v>
      </c>
      <c r="BL150" s="2" t="s">
        <v>81</v>
      </c>
      <c r="BM150" s="85" t="s">
        <v>202</v>
      </c>
    </row>
    <row r="151" spans="2:65" s="107" customFormat="1" x14ac:dyDescent="0.25">
      <c r="B151" s="108"/>
      <c r="D151" s="139" t="s">
        <v>203</v>
      </c>
      <c r="E151" s="109" t="s">
        <v>20</v>
      </c>
      <c r="F151" s="140" t="s">
        <v>204</v>
      </c>
      <c r="H151" s="141">
        <v>4.3029999999999999</v>
      </c>
      <c r="I151" s="110"/>
      <c r="L151" s="108"/>
      <c r="M151" s="142"/>
      <c r="T151" s="111"/>
      <c r="AT151" s="109" t="s">
        <v>203</v>
      </c>
      <c r="AU151" s="109" t="s">
        <v>13</v>
      </c>
      <c r="AV151" s="107" t="s">
        <v>13</v>
      </c>
      <c r="AW151" s="107" t="s">
        <v>205</v>
      </c>
      <c r="AX151" s="107" t="s">
        <v>63</v>
      </c>
      <c r="AY151" s="109" t="s">
        <v>64</v>
      </c>
    </row>
    <row r="152" spans="2:65" s="62" customFormat="1" ht="22.9" customHeight="1" x14ac:dyDescent="0.2">
      <c r="B152" s="63"/>
      <c r="D152" s="64" t="s">
        <v>60</v>
      </c>
      <c r="E152" s="73" t="s">
        <v>13</v>
      </c>
      <c r="F152" s="73" t="s">
        <v>206</v>
      </c>
      <c r="I152" s="66"/>
      <c r="J152" s="74">
        <f>BK152</f>
        <v>0</v>
      </c>
      <c r="L152" s="63"/>
      <c r="M152" s="68"/>
      <c r="P152" s="69">
        <f>SUM(P153:P156)</f>
        <v>0</v>
      </c>
      <c r="R152" s="69">
        <f>SUM(R153:R156)</f>
        <v>5.2326262000000003</v>
      </c>
      <c r="T152" s="70">
        <f>SUM(T153:T156)</f>
        <v>0</v>
      </c>
      <c r="AR152" s="64" t="s">
        <v>67</v>
      </c>
      <c r="AT152" s="71" t="s">
        <v>60</v>
      </c>
      <c r="AU152" s="71" t="s">
        <v>67</v>
      </c>
      <c r="AY152" s="64" t="s">
        <v>64</v>
      </c>
      <c r="BK152" s="72">
        <f>SUM(BK153:BK156)</f>
        <v>0</v>
      </c>
    </row>
    <row r="153" spans="2:65" s="9" customFormat="1" ht="24.2" customHeight="1" x14ac:dyDescent="0.25">
      <c r="B153" s="102"/>
      <c r="C153" s="106" t="s">
        <v>13</v>
      </c>
      <c r="D153" s="75" t="s">
        <v>5</v>
      </c>
      <c r="E153" s="76" t="s">
        <v>207</v>
      </c>
      <c r="F153" s="77" t="s">
        <v>208</v>
      </c>
      <c r="G153" s="78" t="s">
        <v>7</v>
      </c>
      <c r="H153" s="87">
        <v>13.66</v>
      </c>
      <c r="I153" s="79"/>
      <c r="J153" s="80">
        <f>ROUND(I153*H153,2)</f>
        <v>0</v>
      </c>
      <c r="K153" s="137"/>
      <c r="L153" s="10"/>
      <c r="M153" s="138" t="s">
        <v>20</v>
      </c>
      <c r="N153" s="82" t="s">
        <v>35</v>
      </c>
      <c r="P153" s="83">
        <f>O153*H153</f>
        <v>0</v>
      </c>
      <c r="Q153" s="83">
        <v>0.37678</v>
      </c>
      <c r="R153" s="83">
        <f>Q153*H153</f>
        <v>5.1468148000000005</v>
      </c>
      <c r="S153" s="83">
        <v>0</v>
      </c>
      <c r="T153" s="84">
        <f>S153*H153</f>
        <v>0</v>
      </c>
      <c r="AR153" s="85" t="s">
        <v>81</v>
      </c>
      <c r="AT153" s="85" t="s">
        <v>5</v>
      </c>
      <c r="AU153" s="85" t="s">
        <v>13</v>
      </c>
      <c r="AY153" s="2" t="s">
        <v>64</v>
      </c>
      <c r="BE153" s="86">
        <f>IF(N153="základní",J153,0)</f>
        <v>0</v>
      </c>
      <c r="BF153" s="86">
        <f>IF(N153="snížená",J153,0)</f>
        <v>0</v>
      </c>
      <c r="BG153" s="86">
        <f>IF(N153="zákl. přenesená",J153,0)</f>
        <v>0</v>
      </c>
      <c r="BH153" s="86">
        <f>IF(N153="sníž. přenesená",J153,0)</f>
        <v>0</v>
      </c>
      <c r="BI153" s="86">
        <f>IF(N153="nulová",J153,0)</f>
        <v>0</v>
      </c>
      <c r="BJ153" s="2" t="s">
        <v>67</v>
      </c>
      <c r="BK153" s="86">
        <f>ROUND(I153*H153,2)</f>
        <v>0</v>
      </c>
      <c r="BL153" s="2" t="s">
        <v>81</v>
      </c>
      <c r="BM153" s="85" t="s">
        <v>209</v>
      </c>
    </row>
    <row r="154" spans="2:65" s="107" customFormat="1" x14ac:dyDescent="0.25">
      <c r="B154" s="108"/>
      <c r="D154" s="139" t="s">
        <v>203</v>
      </c>
      <c r="E154" s="109" t="s">
        <v>20</v>
      </c>
      <c r="F154" s="140" t="s">
        <v>210</v>
      </c>
      <c r="H154" s="141">
        <v>13.66</v>
      </c>
      <c r="I154" s="110"/>
      <c r="L154" s="108"/>
      <c r="M154" s="142"/>
      <c r="T154" s="111"/>
      <c r="AT154" s="109" t="s">
        <v>203</v>
      </c>
      <c r="AU154" s="109" t="s">
        <v>13</v>
      </c>
      <c r="AV154" s="107" t="s">
        <v>13</v>
      </c>
      <c r="AW154" s="107" t="s">
        <v>205</v>
      </c>
      <c r="AX154" s="107" t="s">
        <v>63</v>
      </c>
      <c r="AY154" s="109" t="s">
        <v>64</v>
      </c>
    </row>
    <row r="155" spans="2:65" s="9" customFormat="1" ht="24.2" customHeight="1" x14ac:dyDescent="0.25">
      <c r="B155" s="102"/>
      <c r="C155" s="106" t="s">
        <v>211</v>
      </c>
      <c r="D155" s="75" t="s">
        <v>5</v>
      </c>
      <c r="E155" s="76" t="s">
        <v>212</v>
      </c>
      <c r="F155" s="77" t="s">
        <v>213</v>
      </c>
      <c r="G155" s="78" t="s">
        <v>77</v>
      </c>
      <c r="H155" s="87">
        <v>8.1000000000000003E-2</v>
      </c>
      <c r="I155" s="79"/>
      <c r="J155" s="80">
        <f>ROUND(I155*H155,2)</f>
        <v>0</v>
      </c>
      <c r="K155" s="137"/>
      <c r="L155" s="10"/>
      <c r="M155" s="138" t="s">
        <v>20</v>
      </c>
      <c r="N155" s="82" t="s">
        <v>35</v>
      </c>
      <c r="P155" s="83">
        <f>O155*H155</f>
        <v>0</v>
      </c>
      <c r="Q155" s="83">
        <v>1.0593999999999999</v>
      </c>
      <c r="R155" s="83">
        <f>Q155*H155</f>
        <v>8.5811399999999996E-2</v>
      </c>
      <c r="S155" s="83">
        <v>0</v>
      </c>
      <c r="T155" s="84">
        <f>S155*H155</f>
        <v>0</v>
      </c>
      <c r="AR155" s="85" t="s">
        <v>81</v>
      </c>
      <c r="AT155" s="85" t="s">
        <v>5</v>
      </c>
      <c r="AU155" s="85" t="s">
        <v>13</v>
      </c>
      <c r="AY155" s="2" t="s">
        <v>64</v>
      </c>
      <c r="BE155" s="86">
        <f>IF(N155="základní",J155,0)</f>
        <v>0</v>
      </c>
      <c r="BF155" s="86">
        <f>IF(N155="snížená",J155,0)</f>
        <v>0</v>
      </c>
      <c r="BG155" s="86">
        <f>IF(N155="zákl. přenesená",J155,0)</f>
        <v>0</v>
      </c>
      <c r="BH155" s="86">
        <f>IF(N155="sníž. přenesená",J155,0)</f>
        <v>0</v>
      </c>
      <c r="BI155" s="86">
        <f>IF(N155="nulová",J155,0)</f>
        <v>0</v>
      </c>
      <c r="BJ155" s="2" t="s">
        <v>67</v>
      </c>
      <c r="BK155" s="86">
        <f>ROUND(I155*H155,2)</f>
        <v>0</v>
      </c>
      <c r="BL155" s="2" t="s">
        <v>81</v>
      </c>
      <c r="BM155" s="85" t="s">
        <v>214</v>
      </c>
    </row>
    <row r="156" spans="2:65" s="107" customFormat="1" x14ac:dyDescent="0.25">
      <c r="B156" s="108"/>
      <c r="D156" s="139" t="s">
        <v>203</v>
      </c>
      <c r="E156" s="109" t="s">
        <v>20</v>
      </c>
      <c r="F156" s="140" t="s">
        <v>215</v>
      </c>
      <c r="H156" s="141">
        <v>8.1000000000000003E-2</v>
      </c>
      <c r="I156" s="110"/>
      <c r="L156" s="108"/>
      <c r="M156" s="142"/>
      <c r="T156" s="111"/>
      <c r="AT156" s="109" t="s">
        <v>203</v>
      </c>
      <c r="AU156" s="109" t="s">
        <v>13</v>
      </c>
      <c r="AV156" s="107" t="s">
        <v>13</v>
      </c>
      <c r="AW156" s="107" t="s">
        <v>205</v>
      </c>
      <c r="AX156" s="107" t="s">
        <v>63</v>
      </c>
      <c r="AY156" s="109" t="s">
        <v>64</v>
      </c>
    </row>
    <row r="157" spans="2:65" s="62" customFormat="1" ht="22.9" customHeight="1" x14ac:dyDescent="0.2">
      <c r="B157" s="63"/>
      <c r="D157" s="64" t="s">
        <v>60</v>
      </c>
      <c r="E157" s="73" t="s">
        <v>216</v>
      </c>
      <c r="F157" s="73" t="s">
        <v>217</v>
      </c>
      <c r="I157" s="66"/>
      <c r="J157" s="74">
        <f>BK157</f>
        <v>0</v>
      </c>
      <c r="L157" s="63"/>
      <c r="M157" s="68"/>
      <c r="P157" s="69">
        <f>SUM(P158:P174)</f>
        <v>0</v>
      </c>
      <c r="R157" s="69">
        <f>SUM(R158:R174)</f>
        <v>2.9341596000000001</v>
      </c>
      <c r="T157" s="70">
        <f>SUM(T158:T174)</f>
        <v>0</v>
      </c>
      <c r="AR157" s="64" t="s">
        <v>67</v>
      </c>
      <c r="AT157" s="71" t="s">
        <v>60</v>
      </c>
      <c r="AU157" s="71" t="s">
        <v>67</v>
      </c>
      <c r="AY157" s="64" t="s">
        <v>64</v>
      </c>
      <c r="BK157" s="72">
        <f>SUM(BK158:BK174)</f>
        <v>0</v>
      </c>
    </row>
    <row r="158" spans="2:65" s="9" customFormat="1" ht="24.2" customHeight="1" x14ac:dyDescent="0.25">
      <c r="B158" s="102"/>
      <c r="C158" s="106" t="s">
        <v>81</v>
      </c>
      <c r="D158" s="75" t="s">
        <v>5</v>
      </c>
      <c r="E158" s="76" t="s">
        <v>218</v>
      </c>
      <c r="F158" s="77" t="s">
        <v>219</v>
      </c>
      <c r="G158" s="78" t="s">
        <v>7</v>
      </c>
      <c r="H158" s="87">
        <v>2.9849999999999999</v>
      </c>
      <c r="I158" s="79"/>
      <c r="J158" s="80">
        <f>ROUND(I158*H158,2)</f>
        <v>0</v>
      </c>
      <c r="K158" s="137"/>
      <c r="L158" s="10"/>
      <c r="M158" s="138" t="s">
        <v>20</v>
      </c>
      <c r="N158" s="82" t="s">
        <v>35</v>
      </c>
      <c r="P158" s="83">
        <f>O158*H158</f>
        <v>0</v>
      </c>
      <c r="Q158" s="83">
        <v>1.54E-2</v>
      </c>
      <c r="R158" s="83">
        <f>Q158*H158</f>
        <v>4.5969000000000003E-2</v>
      </c>
      <c r="S158" s="83">
        <v>0</v>
      </c>
      <c r="T158" s="84">
        <f>S158*H158</f>
        <v>0</v>
      </c>
      <c r="AR158" s="85" t="s">
        <v>81</v>
      </c>
      <c r="AT158" s="85" t="s">
        <v>5</v>
      </c>
      <c r="AU158" s="85" t="s">
        <v>13</v>
      </c>
      <c r="AY158" s="2" t="s">
        <v>64</v>
      </c>
      <c r="BE158" s="86">
        <f>IF(N158="základní",J158,0)</f>
        <v>0</v>
      </c>
      <c r="BF158" s="86">
        <f>IF(N158="snížená",J158,0)</f>
        <v>0</v>
      </c>
      <c r="BG158" s="86">
        <f>IF(N158="zákl. přenesená",J158,0)</f>
        <v>0</v>
      </c>
      <c r="BH158" s="86">
        <f>IF(N158="sníž. přenesená",J158,0)</f>
        <v>0</v>
      </c>
      <c r="BI158" s="86">
        <f>IF(N158="nulová",J158,0)</f>
        <v>0</v>
      </c>
      <c r="BJ158" s="2" t="s">
        <v>67</v>
      </c>
      <c r="BK158" s="86">
        <f>ROUND(I158*H158,2)</f>
        <v>0</v>
      </c>
      <c r="BL158" s="2" t="s">
        <v>81</v>
      </c>
      <c r="BM158" s="85" t="s">
        <v>220</v>
      </c>
    </row>
    <row r="159" spans="2:65" s="107" customFormat="1" x14ac:dyDescent="0.25">
      <c r="B159" s="108"/>
      <c r="D159" s="139" t="s">
        <v>203</v>
      </c>
      <c r="E159" s="109" t="s">
        <v>20</v>
      </c>
      <c r="F159" s="140" t="s">
        <v>221</v>
      </c>
      <c r="H159" s="141">
        <v>2.9849999999999999</v>
      </c>
      <c r="I159" s="110"/>
      <c r="L159" s="108"/>
      <c r="M159" s="142"/>
      <c r="T159" s="111"/>
      <c r="AT159" s="109" t="s">
        <v>203</v>
      </c>
      <c r="AU159" s="109" t="s">
        <v>13</v>
      </c>
      <c r="AV159" s="107" t="s">
        <v>13</v>
      </c>
      <c r="AW159" s="107" t="s">
        <v>205</v>
      </c>
      <c r="AX159" s="107" t="s">
        <v>63</v>
      </c>
      <c r="AY159" s="109" t="s">
        <v>64</v>
      </c>
    </row>
    <row r="160" spans="2:65" s="9" customFormat="1" ht="24.2" customHeight="1" x14ac:dyDescent="0.25">
      <c r="B160" s="102"/>
      <c r="C160" s="106" t="s">
        <v>222</v>
      </c>
      <c r="D160" s="75" t="s">
        <v>5</v>
      </c>
      <c r="E160" s="76" t="s">
        <v>223</v>
      </c>
      <c r="F160" s="77" t="s">
        <v>224</v>
      </c>
      <c r="G160" s="78" t="s">
        <v>7</v>
      </c>
      <c r="H160" s="87">
        <v>11.94</v>
      </c>
      <c r="I160" s="79"/>
      <c r="J160" s="80">
        <f>ROUND(I160*H160,2)</f>
        <v>0</v>
      </c>
      <c r="K160" s="137"/>
      <c r="L160" s="10"/>
      <c r="M160" s="138" t="s">
        <v>20</v>
      </c>
      <c r="N160" s="82" t="s">
        <v>35</v>
      </c>
      <c r="P160" s="83">
        <f>O160*H160</f>
        <v>0</v>
      </c>
      <c r="Q160" s="83">
        <v>7.9000000000000008E-3</v>
      </c>
      <c r="R160" s="83">
        <f>Q160*H160</f>
        <v>9.4326000000000007E-2</v>
      </c>
      <c r="S160" s="83">
        <v>0</v>
      </c>
      <c r="T160" s="84">
        <f>S160*H160</f>
        <v>0</v>
      </c>
      <c r="AR160" s="85" t="s">
        <v>81</v>
      </c>
      <c r="AT160" s="85" t="s">
        <v>5</v>
      </c>
      <c r="AU160" s="85" t="s">
        <v>13</v>
      </c>
      <c r="AY160" s="2" t="s">
        <v>64</v>
      </c>
      <c r="BE160" s="86">
        <f>IF(N160="základní",J160,0)</f>
        <v>0</v>
      </c>
      <c r="BF160" s="86">
        <f>IF(N160="snížená",J160,0)</f>
        <v>0</v>
      </c>
      <c r="BG160" s="86">
        <f>IF(N160="zákl. přenesená",J160,0)</f>
        <v>0</v>
      </c>
      <c r="BH160" s="86">
        <f>IF(N160="sníž. přenesená",J160,0)</f>
        <v>0</v>
      </c>
      <c r="BI160" s="86">
        <f>IF(N160="nulová",J160,0)</f>
        <v>0</v>
      </c>
      <c r="BJ160" s="2" t="s">
        <v>67</v>
      </c>
      <c r="BK160" s="86">
        <f>ROUND(I160*H160,2)</f>
        <v>0</v>
      </c>
      <c r="BL160" s="2" t="s">
        <v>81</v>
      </c>
      <c r="BM160" s="85" t="s">
        <v>225</v>
      </c>
    </row>
    <row r="161" spans="2:65" s="107" customFormat="1" x14ac:dyDescent="0.25">
      <c r="B161" s="108"/>
      <c r="D161" s="139" t="s">
        <v>203</v>
      </c>
      <c r="E161" s="109" t="s">
        <v>20</v>
      </c>
      <c r="F161" s="140" t="s">
        <v>221</v>
      </c>
      <c r="H161" s="141">
        <v>2.9849999999999999</v>
      </c>
      <c r="I161" s="110"/>
      <c r="L161" s="108"/>
      <c r="M161" s="142"/>
      <c r="T161" s="111"/>
      <c r="AT161" s="109" t="s">
        <v>203</v>
      </c>
      <c r="AU161" s="109" t="s">
        <v>13</v>
      </c>
      <c r="AV161" s="107" t="s">
        <v>13</v>
      </c>
      <c r="AW161" s="107" t="s">
        <v>205</v>
      </c>
      <c r="AX161" s="107" t="s">
        <v>63</v>
      </c>
      <c r="AY161" s="109" t="s">
        <v>64</v>
      </c>
    </row>
    <row r="162" spans="2:65" s="107" customFormat="1" x14ac:dyDescent="0.25">
      <c r="B162" s="108"/>
      <c r="D162" s="139" t="s">
        <v>203</v>
      </c>
      <c r="F162" s="140" t="s">
        <v>226</v>
      </c>
      <c r="H162" s="141">
        <v>11.94</v>
      </c>
      <c r="I162" s="110"/>
      <c r="L162" s="108"/>
      <c r="M162" s="142"/>
      <c r="T162" s="111"/>
      <c r="AT162" s="109" t="s">
        <v>203</v>
      </c>
      <c r="AU162" s="109" t="s">
        <v>13</v>
      </c>
      <c r="AV162" s="107" t="s">
        <v>13</v>
      </c>
      <c r="AW162" s="107" t="s">
        <v>16</v>
      </c>
      <c r="AX162" s="107" t="s">
        <v>67</v>
      </c>
      <c r="AY162" s="109" t="s">
        <v>64</v>
      </c>
    </row>
    <row r="163" spans="2:65" s="9" customFormat="1" ht="24.2" customHeight="1" x14ac:dyDescent="0.25">
      <c r="B163" s="102"/>
      <c r="C163" s="106" t="s">
        <v>227</v>
      </c>
      <c r="D163" s="75" t="s">
        <v>5</v>
      </c>
      <c r="E163" s="76" t="s">
        <v>228</v>
      </c>
      <c r="F163" s="77" t="s">
        <v>229</v>
      </c>
      <c r="G163" s="78" t="s">
        <v>7</v>
      </c>
      <c r="H163" s="87">
        <v>99.617999999999995</v>
      </c>
      <c r="I163" s="79"/>
      <c r="J163" s="80">
        <f>ROUND(I163*H163,2)</f>
        <v>0</v>
      </c>
      <c r="K163" s="137"/>
      <c r="L163" s="10"/>
      <c r="M163" s="138" t="s">
        <v>20</v>
      </c>
      <c r="N163" s="82" t="s">
        <v>35</v>
      </c>
      <c r="P163" s="83">
        <f>O163*H163</f>
        <v>0</v>
      </c>
      <c r="Q163" s="83">
        <v>2.6200000000000001E-2</v>
      </c>
      <c r="R163" s="83">
        <f>Q163*H163</f>
        <v>2.6099915999999999</v>
      </c>
      <c r="S163" s="83">
        <v>0</v>
      </c>
      <c r="T163" s="84">
        <f>S163*H163</f>
        <v>0</v>
      </c>
      <c r="AR163" s="85" t="s">
        <v>81</v>
      </c>
      <c r="AT163" s="85" t="s">
        <v>5</v>
      </c>
      <c r="AU163" s="85" t="s">
        <v>13</v>
      </c>
      <c r="AY163" s="2" t="s">
        <v>64</v>
      </c>
      <c r="BE163" s="86">
        <f>IF(N163="základní",J163,0)</f>
        <v>0</v>
      </c>
      <c r="BF163" s="86">
        <f>IF(N163="snížená",J163,0)</f>
        <v>0</v>
      </c>
      <c r="BG163" s="86">
        <f>IF(N163="zákl. přenesená",J163,0)</f>
        <v>0</v>
      </c>
      <c r="BH163" s="86">
        <f>IF(N163="sníž. přenesená",J163,0)</f>
        <v>0</v>
      </c>
      <c r="BI163" s="86">
        <f>IF(N163="nulová",J163,0)</f>
        <v>0</v>
      </c>
      <c r="BJ163" s="2" t="s">
        <v>67</v>
      </c>
      <c r="BK163" s="86">
        <f>ROUND(I163*H163,2)</f>
        <v>0</v>
      </c>
      <c r="BL163" s="2" t="s">
        <v>81</v>
      </c>
      <c r="BM163" s="85" t="s">
        <v>230</v>
      </c>
    </row>
    <row r="164" spans="2:65" s="107" customFormat="1" x14ac:dyDescent="0.25">
      <c r="B164" s="108"/>
      <c r="D164" s="139" t="s">
        <v>203</v>
      </c>
      <c r="E164" s="109" t="s">
        <v>20</v>
      </c>
      <c r="F164" s="140" t="s">
        <v>231</v>
      </c>
      <c r="H164" s="141">
        <v>101.06</v>
      </c>
      <c r="I164" s="110"/>
      <c r="L164" s="108"/>
      <c r="M164" s="142"/>
      <c r="T164" s="111"/>
      <c r="AT164" s="109" t="s">
        <v>203</v>
      </c>
      <c r="AU164" s="109" t="s">
        <v>13</v>
      </c>
      <c r="AV164" s="107" t="s">
        <v>13</v>
      </c>
      <c r="AW164" s="107" t="s">
        <v>205</v>
      </c>
      <c r="AX164" s="107" t="s">
        <v>63</v>
      </c>
      <c r="AY164" s="109" t="s">
        <v>64</v>
      </c>
    </row>
    <row r="165" spans="2:65" s="107" customFormat="1" x14ac:dyDescent="0.25">
      <c r="B165" s="108"/>
      <c r="D165" s="139" t="s">
        <v>203</v>
      </c>
      <c r="E165" s="109" t="s">
        <v>20</v>
      </c>
      <c r="F165" s="140" t="s">
        <v>232</v>
      </c>
      <c r="H165" s="141">
        <v>-10.26</v>
      </c>
      <c r="I165" s="110"/>
      <c r="L165" s="108"/>
      <c r="M165" s="142"/>
      <c r="T165" s="111"/>
      <c r="AT165" s="109" t="s">
        <v>203</v>
      </c>
      <c r="AU165" s="109" t="s">
        <v>13</v>
      </c>
      <c r="AV165" s="107" t="s">
        <v>13</v>
      </c>
      <c r="AW165" s="107" t="s">
        <v>205</v>
      </c>
      <c r="AX165" s="107" t="s">
        <v>63</v>
      </c>
      <c r="AY165" s="109" t="s">
        <v>64</v>
      </c>
    </row>
    <row r="166" spans="2:65" s="107" customFormat="1" x14ac:dyDescent="0.25">
      <c r="B166" s="108"/>
      <c r="D166" s="139" t="s">
        <v>203</v>
      </c>
      <c r="E166" s="109" t="s">
        <v>20</v>
      </c>
      <c r="F166" s="140" t="s">
        <v>233</v>
      </c>
      <c r="H166" s="141">
        <v>7.7380000000000004</v>
      </c>
      <c r="I166" s="110"/>
      <c r="L166" s="108"/>
      <c r="M166" s="142"/>
      <c r="T166" s="111"/>
      <c r="AT166" s="109" t="s">
        <v>203</v>
      </c>
      <c r="AU166" s="109" t="s">
        <v>13</v>
      </c>
      <c r="AV166" s="107" t="s">
        <v>13</v>
      </c>
      <c r="AW166" s="107" t="s">
        <v>205</v>
      </c>
      <c r="AX166" s="107" t="s">
        <v>63</v>
      </c>
      <c r="AY166" s="109" t="s">
        <v>64</v>
      </c>
    </row>
    <row r="167" spans="2:65" s="107" customFormat="1" x14ac:dyDescent="0.25">
      <c r="B167" s="108"/>
      <c r="D167" s="139" t="s">
        <v>203</v>
      </c>
      <c r="E167" s="109" t="s">
        <v>20</v>
      </c>
      <c r="F167" s="140" t="s">
        <v>234</v>
      </c>
      <c r="H167" s="141">
        <v>1.08</v>
      </c>
      <c r="I167" s="110"/>
      <c r="L167" s="108"/>
      <c r="M167" s="142"/>
      <c r="T167" s="111"/>
      <c r="AT167" s="109" t="s">
        <v>203</v>
      </c>
      <c r="AU167" s="109" t="s">
        <v>13</v>
      </c>
      <c r="AV167" s="107" t="s">
        <v>13</v>
      </c>
      <c r="AW167" s="107" t="s">
        <v>205</v>
      </c>
      <c r="AX167" s="107" t="s">
        <v>63</v>
      </c>
      <c r="AY167" s="109" t="s">
        <v>64</v>
      </c>
    </row>
    <row r="168" spans="2:65" s="9" customFormat="1" ht="24.2" customHeight="1" x14ac:dyDescent="0.25">
      <c r="B168" s="102"/>
      <c r="C168" s="106" t="s">
        <v>235</v>
      </c>
      <c r="D168" s="75" t="s">
        <v>5</v>
      </c>
      <c r="E168" s="76" t="s">
        <v>236</v>
      </c>
      <c r="F168" s="77" t="s">
        <v>237</v>
      </c>
      <c r="G168" s="78" t="s">
        <v>7</v>
      </c>
      <c r="H168" s="87">
        <v>61.290999999999997</v>
      </c>
      <c r="I168" s="79"/>
      <c r="J168" s="80">
        <f>ROUND(I168*H168,2)</f>
        <v>0</v>
      </c>
      <c r="K168" s="137"/>
      <c r="L168" s="10"/>
      <c r="M168" s="138" t="s">
        <v>20</v>
      </c>
      <c r="N168" s="82" t="s">
        <v>35</v>
      </c>
      <c r="P168" s="83">
        <f>O168*H168</f>
        <v>0</v>
      </c>
      <c r="Q168" s="83">
        <v>3.0000000000000001E-3</v>
      </c>
      <c r="R168" s="83">
        <f>Q168*H168</f>
        <v>0.18387299999999998</v>
      </c>
      <c r="S168" s="83">
        <v>0</v>
      </c>
      <c r="T168" s="84">
        <f>S168*H168</f>
        <v>0</v>
      </c>
      <c r="AR168" s="85" t="s">
        <v>81</v>
      </c>
      <c r="AT168" s="85" t="s">
        <v>5</v>
      </c>
      <c r="AU168" s="85" t="s">
        <v>13</v>
      </c>
      <c r="AY168" s="2" t="s">
        <v>64</v>
      </c>
      <c r="BE168" s="86">
        <f>IF(N168="základní",J168,0)</f>
        <v>0</v>
      </c>
      <c r="BF168" s="86">
        <f>IF(N168="snížená",J168,0)</f>
        <v>0</v>
      </c>
      <c r="BG168" s="86">
        <f>IF(N168="zákl. přenesená",J168,0)</f>
        <v>0</v>
      </c>
      <c r="BH168" s="86">
        <f>IF(N168="sníž. přenesená",J168,0)</f>
        <v>0</v>
      </c>
      <c r="BI168" s="86">
        <f>IF(N168="nulová",J168,0)</f>
        <v>0</v>
      </c>
      <c r="BJ168" s="2" t="s">
        <v>67</v>
      </c>
      <c r="BK168" s="86">
        <f>ROUND(I168*H168,2)</f>
        <v>0</v>
      </c>
      <c r="BL168" s="2" t="s">
        <v>81</v>
      </c>
      <c r="BM168" s="85" t="s">
        <v>238</v>
      </c>
    </row>
    <row r="169" spans="2:65" s="107" customFormat="1" x14ac:dyDescent="0.25">
      <c r="B169" s="108"/>
      <c r="D169" s="139" t="s">
        <v>203</v>
      </c>
      <c r="E169" s="109" t="s">
        <v>20</v>
      </c>
      <c r="F169" s="140" t="s">
        <v>231</v>
      </c>
      <c r="H169" s="141">
        <v>101.06</v>
      </c>
      <c r="I169" s="110"/>
      <c r="L169" s="108"/>
      <c r="M169" s="142"/>
      <c r="T169" s="111"/>
      <c r="AT169" s="109" t="s">
        <v>203</v>
      </c>
      <c r="AU169" s="109" t="s">
        <v>13</v>
      </c>
      <c r="AV169" s="107" t="s">
        <v>13</v>
      </c>
      <c r="AW169" s="107" t="s">
        <v>205</v>
      </c>
      <c r="AX169" s="107" t="s">
        <v>63</v>
      </c>
      <c r="AY169" s="109" t="s">
        <v>64</v>
      </c>
    </row>
    <row r="170" spans="2:65" s="107" customFormat="1" x14ac:dyDescent="0.25">
      <c r="B170" s="108"/>
      <c r="D170" s="139" t="s">
        <v>203</v>
      </c>
      <c r="E170" s="109" t="s">
        <v>20</v>
      </c>
      <c r="F170" s="140" t="s">
        <v>232</v>
      </c>
      <c r="H170" s="141">
        <v>-10.26</v>
      </c>
      <c r="I170" s="110"/>
      <c r="L170" s="108"/>
      <c r="M170" s="142"/>
      <c r="T170" s="111"/>
      <c r="AT170" s="109" t="s">
        <v>203</v>
      </c>
      <c r="AU170" s="109" t="s">
        <v>13</v>
      </c>
      <c r="AV170" s="107" t="s">
        <v>13</v>
      </c>
      <c r="AW170" s="107" t="s">
        <v>205</v>
      </c>
      <c r="AX170" s="107" t="s">
        <v>63</v>
      </c>
      <c r="AY170" s="109" t="s">
        <v>64</v>
      </c>
    </row>
    <row r="171" spans="2:65" s="107" customFormat="1" x14ac:dyDescent="0.25">
      <c r="B171" s="108"/>
      <c r="D171" s="139" t="s">
        <v>203</v>
      </c>
      <c r="E171" s="109" t="s">
        <v>20</v>
      </c>
      <c r="F171" s="140" t="s">
        <v>233</v>
      </c>
      <c r="H171" s="141">
        <v>7.7380000000000004</v>
      </c>
      <c r="I171" s="110"/>
      <c r="L171" s="108"/>
      <c r="M171" s="142"/>
      <c r="T171" s="111"/>
      <c r="AT171" s="109" t="s">
        <v>203</v>
      </c>
      <c r="AU171" s="109" t="s">
        <v>13</v>
      </c>
      <c r="AV171" s="107" t="s">
        <v>13</v>
      </c>
      <c r="AW171" s="107" t="s">
        <v>205</v>
      </c>
      <c r="AX171" s="107" t="s">
        <v>63</v>
      </c>
      <c r="AY171" s="109" t="s">
        <v>64</v>
      </c>
    </row>
    <row r="172" spans="2:65" s="107" customFormat="1" x14ac:dyDescent="0.25">
      <c r="B172" s="108"/>
      <c r="D172" s="139" t="s">
        <v>203</v>
      </c>
      <c r="E172" s="109" t="s">
        <v>20</v>
      </c>
      <c r="F172" s="140" t="s">
        <v>234</v>
      </c>
      <c r="H172" s="141">
        <v>1.08</v>
      </c>
      <c r="I172" s="110"/>
      <c r="L172" s="108"/>
      <c r="M172" s="142"/>
      <c r="T172" s="111"/>
      <c r="AT172" s="109" t="s">
        <v>203</v>
      </c>
      <c r="AU172" s="109" t="s">
        <v>13</v>
      </c>
      <c r="AV172" s="107" t="s">
        <v>13</v>
      </c>
      <c r="AW172" s="107" t="s">
        <v>205</v>
      </c>
      <c r="AX172" s="107" t="s">
        <v>63</v>
      </c>
      <c r="AY172" s="109" t="s">
        <v>64</v>
      </c>
    </row>
    <row r="173" spans="2:65" s="107" customFormat="1" x14ac:dyDescent="0.25">
      <c r="B173" s="108"/>
      <c r="D173" s="139" t="s">
        <v>203</v>
      </c>
      <c r="E173" s="109" t="s">
        <v>20</v>
      </c>
      <c r="F173" s="140" t="s">
        <v>239</v>
      </c>
      <c r="H173" s="141">
        <v>-18</v>
      </c>
      <c r="I173" s="110"/>
      <c r="L173" s="108"/>
      <c r="M173" s="142"/>
      <c r="T173" s="111"/>
      <c r="AT173" s="109" t="s">
        <v>203</v>
      </c>
      <c r="AU173" s="109" t="s">
        <v>13</v>
      </c>
      <c r="AV173" s="107" t="s">
        <v>13</v>
      </c>
      <c r="AW173" s="107" t="s">
        <v>205</v>
      </c>
      <c r="AX173" s="107" t="s">
        <v>63</v>
      </c>
      <c r="AY173" s="109" t="s">
        <v>64</v>
      </c>
    </row>
    <row r="174" spans="2:65" s="107" customFormat="1" x14ac:dyDescent="0.25">
      <c r="B174" s="108"/>
      <c r="D174" s="139" t="s">
        <v>203</v>
      </c>
      <c r="E174" s="109" t="s">
        <v>20</v>
      </c>
      <c r="F174" s="140" t="s">
        <v>240</v>
      </c>
      <c r="H174" s="141">
        <v>-20.327000000000002</v>
      </c>
      <c r="I174" s="110"/>
      <c r="L174" s="108"/>
      <c r="M174" s="142"/>
      <c r="T174" s="111"/>
      <c r="AT174" s="109" t="s">
        <v>203</v>
      </c>
      <c r="AU174" s="109" t="s">
        <v>13</v>
      </c>
      <c r="AV174" s="107" t="s">
        <v>13</v>
      </c>
      <c r="AW174" s="107" t="s">
        <v>205</v>
      </c>
      <c r="AX174" s="107" t="s">
        <v>63</v>
      </c>
      <c r="AY174" s="109" t="s">
        <v>64</v>
      </c>
    </row>
    <row r="175" spans="2:65" s="62" customFormat="1" ht="22.9" customHeight="1" x14ac:dyDescent="0.2">
      <c r="B175" s="63"/>
      <c r="D175" s="64" t="s">
        <v>60</v>
      </c>
      <c r="E175" s="73" t="s">
        <v>241</v>
      </c>
      <c r="F175" s="73" t="s">
        <v>242</v>
      </c>
      <c r="I175" s="66"/>
      <c r="J175" s="74">
        <f>BK175</f>
        <v>0</v>
      </c>
      <c r="L175" s="63"/>
      <c r="M175" s="68"/>
      <c r="P175" s="69">
        <f>SUM(P176:P189)</f>
        <v>0</v>
      </c>
      <c r="R175" s="69">
        <f>SUM(R176:R189)</f>
        <v>35.384303019999997</v>
      </c>
      <c r="T175" s="70">
        <f>SUM(T176:T189)</f>
        <v>0</v>
      </c>
      <c r="AR175" s="64" t="s">
        <v>67</v>
      </c>
      <c r="AT175" s="71" t="s">
        <v>60</v>
      </c>
      <c r="AU175" s="71" t="s">
        <v>67</v>
      </c>
      <c r="AY175" s="64" t="s">
        <v>64</v>
      </c>
      <c r="BK175" s="72">
        <f>SUM(BK176:BK189)</f>
        <v>0</v>
      </c>
    </row>
    <row r="176" spans="2:65" s="9" customFormat="1" ht="16.5" customHeight="1" x14ac:dyDescent="0.25">
      <c r="B176" s="102"/>
      <c r="C176" s="106" t="s">
        <v>243</v>
      </c>
      <c r="D176" s="75" t="s">
        <v>5</v>
      </c>
      <c r="E176" s="76" t="s">
        <v>244</v>
      </c>
      <c r="F176" s="77" t="s">
        <v>245</v>
      </c>
      <c r="G176" s="78" t="s">
        <v>201</v>
      </c>
      <c r="H176" s="87">
        <v>5.7160000000000002</v>
      </c>
      <c r="I176" s="79"/>
      <c r="J176" s="80">
        <f>ROUND(I176*H176,2)</f>
        <v>0</v>
      </c>
      <c r="K176" s="137"/>
      <c r="L176" s="10"/>
      <c r="M176" s="138" t="s">
        <v>20</v>
      </c>
      <c r="N176" s="82" t="s">
        <v>35</v>
      </c>
      <c r="P176" s="83">
        <f>O176*H176</f>
        <v>0</v>
      </c>
      <c r="Q176" s="83">
        <v>1.98</v>
      </c>
      <c r="R176" s="83">
        <f>Q176*H176</f>
        <v>11.317680000000001</v>
      </c>
      <c r="S176" s="83">
        <v>0</v>
      </c>
      <c r="T176" s="84">
        <f>S176*H176</f>
        <v>0</v>
      </c>
      <c r="AR176" s="85" t="s">
        <v>81</v>
      </c>
      <c r="AT176" s="85" t="s">
        <v>5</v>
      </c>
      <c r="AU176" s="85" t="s">
        <v>13</v>
      </c>
      <c r="AY176" s="2" t="s">
        <v>64</v>
      </c>
      <c r="BE176" s="86">
        <f>IF(N176="základní",J176,0)</f>
        <v>0</v>
      </c>
      <c r="BF176" s="86">
        <f>IF(N176="snížená",J176,0)</f>
        <v>0</v>
      </c>
      <c r="BG176" s="86">
        <f>IF(N176="zákl. přenesená",J176,0)</f>
        <v>0</v>
      </c>
      <c r="BH176" s="86">
        <f>IF(N176="sníž. přenesená",J176,0)</f>
        <v>0</v>
      </c>
      <c r="BI176" s="86">
        <f>IF(N176="nulová",J176,0)</f>
        <v>0</v>
      </c>
      <c r="BJ176" s="2" t="s">
        <v>67</v>
      </c>
      <c r="BK176" s="86">
        <f>ROUND(I176*H176,2)</f>
        <v>0</v>
      </c>
      <c r="BL176" s="2" t="s">
        <v>81</v>
      </c>
      <c r="BM176" s="85" t="s">
        <v>246</v>
      </c>
    </row>
    <row r="177" spans="2:65" s="107" customFormat="1" x14ac:dyDescent="0.25">
      <c r="B177" s="108"/>
      <c r="D177" s="139" t="s">
        <v>203</v>
      </c>
      <c r="E177" s="109" t="s">
        <v>20</v>
      </c>
      <c r="F177" s="140" t="s">
        <v>247</v>
      </c>
      <c r="H177" s="141">
        <v>5.7160000000000002</v>
      </c>
      <c r="I177" s="110"/>
      <c r="L177" s="108"/>
      <c r="M177" s="142"/>
      <c r="T177" s="111"/>
      <c r="AT177" s="109" t="s">
        <v>203</v>
      </c>
      <c r="AU177" s="109" t="s">
        <v>13</v>
      </c>
      <c r="AV177" s="107" t="s">
        <v>13</v>
      </c>
      <c r="AW177" s="107" t="s">
        <v>205</v>
      </c>
      <c r="AX177" s="107" t="s">
        <v>63</v>
      </c>
      <c r="AY177" s="109" t="s">
        <v>64</v>
      </c>
    </row>
    <row r="178" spans="2:65" s="9" customFormat="1" ht="33" customHeight="1" x14ac:dyDescent="0.25">
      <c r="B178" s="102"/>
      <c r="C178" s="106" t="s">
        <v>248</v>
      </c>
      <c r="D178" s="75" t="s">
        <v>5</v>
      </c>
      <c r="E178" s="76" t="s">
        <v>249</v>
      </c>
      <c r="F178" s="77" t="s">
        <v>250</v>
      </c>
      <c r="G178" s="78" t="s">
        <v>201</v>
      </c>
      <c r="H178" s="87">
        <v>5.7160000000000002</v>
      </c>
      <c r="I178" s="79"/>
      <c r="J178" s="80">
        <f>ROUND(I178*H178,2)</f>
        <v>0</v>
      </c>
      <c r="K178" s="137"/>
      <c r="L178" s="10"/>
      <c r="M178" s="138" t="s">
        <v>20</v>
      </c>
      <c r="N178" s="82" t="s">
        <v>35</v>
      </c>
      <c r="P178" s="83">
        <f>O178*H178</f>
        <v>0</v>
      </c>
      <c r="Q178" s="83">
        <v>2.5018699999999998</v>
      </c>
      <c r="R178" s="83">
        <f>Q178*H178</f>
        <v>14.300688919999999</v>
      </c>
      <c r="S178" s="83">
        <v>0</v>
      </c>
      <c r="T178" s="84">
        <f>S178*H178</f>
        <v>0</v>
      </c>
      <c r="AR178" s="85" t="s">
        <v>81</v>
      </c>
      <c r="AT178" s="85" t="s">
        <v>5</v>
      </c>
      <c r="AU178" s="85" t="s">
        <v>13</v>
      </c>
      <c r="AY178" s="2" t="s">
        <v>64</v>
      </c>
      <c r="BE178" s="86">
        <f>IF(N178="základní",J178,0)</f>
        <v>0</v>
      </c>
      <c r="BF178" s="86">
        <f>IF(N178="snížená",J178,0)</f>
        <v>0</v>
      </c>
      <c r="BG178" s="86">
        <f>IF(N178="zákl. přenesená",J178,0)</f>
        <v>0</v>
      </c>
      <c r="BH178" s="86">
        <f>IF(N178="sníž. přenesená",J178,0)</f>
        <v>0</v>
      </c>
      <c r="BI178" s="86">
        <f>IF(N178="nulová",J178,0)</f>
        <v>0</v>
      </c>
      <c r="BJ178" s="2" t="s">
        <v>67</v>
      </c>
      <c r="BK178" s="86">
        <f>ROUND(I178*H178,2)</f>
        <v>0</v>
      </c>
      <c r="BL178" s="2" t="s">
        <v>81</v>
      </c>
      <c r="BM178" s="85" t="s">
        <v>251</v>
      </c>
    </row>
    <row r="179" spans="2:65" s="107" customFormat="1" x14ac:dyDescent="0.25">
      <c r="B179" s="108"/>
      <c r="D179" s="139" t="s">
        <v>203</v>
      </c>
      <c r="E179" s="109" t="s">
        <v>20</v>
      </c>
      <c r="F179" s="140" t="s">
        <v>247</v>
      </c>
      <c r="H179" s="141">
        <v>5.7160000000000002</v>
      </c>
      <c r="I179" s="110"/>
      <c r="L179" s="108"/>
      <c r="M179" s="142"/>
      <c r="T179" s="111"/>
      <c r="AT179" s="109" t="s">
        <v>203</v>
      </c>
      <c r="AU179" s="109" t="s">
        <v>13</v>
      </c>
      <c r="AV179" s="107" t="s">
        <v>13</v>
      </c>
      <c r="AW179" s="107" t="s">
        <v>205</v>
      </c>
      <c r="AX179" s="107" t="s">
        <v>63</v>
      </c>
      <c r="AY179" s="109" t="s">
        <v>64</v>
      </c>
    </row>
    <row r="180" spans="2:65" s="9" customFormat="1" ht="33" customHeight="1" x14ac:dyDescent="0.25">
      <c r="B180" s="102"/>
      <c r="C180" s="106" t="s">
        <v>252</v>
      </c>
      <c r="D180" s="75" t="s">
        <v>5</v>
      </c>
      <c r="E180" s="76" t="s">
        <v>253</v>
      </c>
      <c r="F180" s="77" t="s">
        <v>254</v>
      </c>
      <c r="G180" s="78" t="s">
        <v>201</v>
      </c>
      <c r="H180" s="87">
        <v>5.7160000000000002</v>
      </c>
      <c r="I180" s="79"/>
      <c r="J180" s="80">
        <f>ROUND(I180*H180,2)</f>
        <v>0</v>
      </c>
      <c r="K180" s="137"/>
      <c r="L180" s="10"/>
      <c r="M180" s="138" t="s">
        <v>20</v>
      </c>
      <c r="N180" s="82" t="s">
        <v>35</v>
      </c>
      <c r="P180" s="83">
        <f>O180*H180</f>
        <v>0</v>
      </c>
      <c r="Q180" s="83">
        <v>0</v>
      </c>
      <c r="R180" s="83">
        <f>Q180*H180</f>
        <v>0</v>
      </c>
      <c r="S180" s="83">
        <v>0</v>
      </c>
      <c r="T180" s="84">
        <f>S180*H180</f>
        <v>0</v>
      </c>
      <c r="AR180" s="85" t="s">
        <v>81</v>
      </c>
      <c r="AT180" s="85" t="s">
        <v>5</v>
      </c>
      <c r="AU180" s="85" t="s">
        <v>13</v>
      </c>
      <c r="AY180" s="2" t="s">
        <v>64</v>
      </c>
      <c r="BE180" s="86">
        <f>IF(N180="základní",J180,0)</f>
        <v>0</v>
      </c>
      <c r="BF180" s="86">
        <f>IF(N180="snížená",J180,0)</f>
        <v>0</v>
      </c>
      <c r="BG180" s="86">
        <f>IF(N180="zákl. přenesená",J180,0)</f>
        <v>0</v>
      </c>
      <c r="BH180" s="86">
        <f>IF(N180="sníž. přenesená",J180,0)</f>
        <v>0</v>
      </c>
      <c r="BI180" s="86">
        <f>IF(N180="nulová",J180,0)</f>
        <v>0</v>
      </c>
      <c r="BJ180" s="2" t="s">
        <v>67</v>
      </c>
      <c r="BK180" s="86">
        <f>ROUND(I180*H180,2)</f>
        <v>0</v>
      </c>
      <c r="BL180" s="2" t="s">
        <v>81</v>
      </c>
      <c r="BM180" s="85" t="s">
        <v>255</v>
      </c>
    </row>
    <row r="181" spans="2:65" s="107" customFormat="1" x14ac:dyDescent="0.25">
      <c r="B181" s="108"/>
      <c r="D181" s="139" t="s">
        <v>203</v>
      </c>
      <c r="E181" s="109" t="s">
        <v>20</v>
      </c>
      <c r="F181" s="140" t="s">
        <v>247</v>
      </c>
      <c r="H181" s="141">
        <v>5.7160000000000002</v>
      </c>
      <c r="I181" s="110"/>
      <c r="L181" s="108"/>
      <c r="M181" s="142"/>
      <c r="T181" s="111"/>
      <c r="AT181" s="109" t="s">
        <v>203</v>
      </c>
      <c r="AU181" s="109" t="s">
        <v>13</v>
      </c>
      <c r="AV181" s="107" t="s">
        <v>13</v>
      </c>
      <c r="AW181" s="107" t="s">
        <v>205</v>
      </c>
      <c r="AX181" s="107" t="s">
        <v>63</v>
      </c>
      <c r="AY181" s="109" t="s">
        <v>64</v>
      </c>
    </row>
    <row r="182" spans="2:65" s="9" customFormat="1" ht="16.5" customHeight="1" x14ac:dyDescent="0.25">
      <c r="B182" s="102"/>
      <c r="C182" s="106" t="s">
        <v>256</v>
      </c>
      <c r="D182" s="75" t="s">
        <v>5</v>
      </c>
      <c r="E182" s="76" t="s">
        <v>257</v>
      </c>
      <c r="F182" s="77" t="s">
        <v>258</v>
      </c>
      <c r="G182" s="78" t="s">
        <v>77</v>
      </c>
      <c r="H182" s="87">
        <v>0.22</v>
      </c>
      <c r="I182" s="79"/>
      <c r="J182" s="80">
        <f>ROUND(I182*H182,2)</f>
        <v>0</v>
      </c>
      <c r="K182" s="137"/>
      <c r="L182" s="10"/>
      <c r="M182" s="138" t="s">
        <v>20</v>
      </c>
      <c r="N182" s="82" t="s">
        <v>35</v>
      </c>
      <c r="P182" s="83">
        <f>O182*H182</f>
        <v>0</v>
      </c>
      <c r="Q182" s="83">
        <v>1.06277</v>
      </c>
      <c r="R182" s="83">
        <f>Q182*H182</f>
        <v>0.2338094</v>
      </c>
      <c r="S182" s="83">
        <v>0</v>
      </c>
      <c r="T182" s="84">
        <f>S182*H182</f>
        <v>0</v>
      </c>
      <c r="AR182" s="85" t="s">
        <v>81</v>
      </c>
      <c r="AT182" s="85" t="s">
        <v>5</v>
      </c>
      <c r="AU182" s="85" t="s">
        <v>13</v>
      </c>
      <c r="AY182" s="2" t="s">
        <v>64</v>
      </c>
      <c r="BE182" s="86">
        <f>IF(N182="základní",J182,0)</f>
        <v>0</v>
      </c>
      <c r="BF182" s="86">
        <f>IF(N182="snížená",J182,0)</f>
        <v>0</v>
      </c>
      <c r="BG182" s="86">
        <f>IF(N182="zákl. přenesená",J182,0)</f>
        <v>0</v>
      </c>
      <c r="BH182" s="86">
        <f>IF(N182="sníž. přenesená",J182,0)</f>
        <v>0</v>
      </c>
      <c r="BI182" s="86">
        <f>IF(N182="nulová",J182,0)</f>
        <v>0</v>
      </c>
      <c r="BJ182" s="2" t="s">
        <v>67</v>
      </c>
      <c r="BK182" s="86">
        <f>ROUND(I182*H182,2)</f>
        <v>0</v>
      </c>
      <c r="BL182" s="2" t="s">
        <v>81</v>
      </c>
      <c r="BM182" s="85" t="s">
        <v>259</v>
      </c>
    </row>
    <row r="183" spans="2:65" s="107" customFormat="1" x14ac:dyDescent="0.25">
      <c r="B183" s="108"/>
      <c r="D183" s="139" t="s">
        <v>203</v>
      </c>
      <c r="E183" s="109" t="s">
        <v>20</v>
      </c>
      <c r="F183" s="140" t="s">
        <v>260</v>
      </c>
      <c r="H183" s="141">
        <v>0.22</v>
      </c>
      <c r="I183" s="110"/>
      <c r="L183" s="108"/>
      <c r="M183" s="142"/>
      <c r="T183" s="111"/>
      <c r="AT183" s="109" t="s">
        <v>203</v>
      </c>
      <c r="AU183" s="109" t="s">
        <v>13</v>
      </c>
      <c r="AV183" s="107" t="s">
        <v>13</v>
      </c>
      <c r="AW183" s="107" t="s">
        <v>205</v>
      </c>
      <c r="AX183" s="107" t="s">
        <v>63</v>
      </c>
      <c r="AY183" s="109" t="s">
        <v>64</v>
      </c>
    </row>
    <row r="184" spans="2:65" s="9" customFormat="1" ht="33" customHeight="1" x14ac:dyDescent="0.25">
      <c r="B184" s="102"/>
      <c r="C184" s="106" t="s">
        <v>261</v>
      </c>
      <c r="D184" s="75" t="s">
        <v>5</v>
      </c>
      <c r="E184" s="76" t="s">
        <v>262</v>
      </c>
      <c r="F184" s="77" t="s">
        <v>263</v>
      </c>
      <c r="G184" s="78" t="s">
        <v>201</v>
      </c>
      <c r="H184" s="87">
        <v>3.81</v>
      </c>
      <c r="I184" s="79"/>
      <c r="J184" s="80">
        <f>ROUND(I184*H184,2)</f>
        <v>0</v>
      </c>
      <c r="K184" s="137"/>
      <c r="L184" s="10"/>
      <c r="M184" s="138" t="s">
        <v>20</v>
      </c>
      <c r="N184" s="82" t="s">
        <v>35</v>
      </c>
      <c r="P184" s="83">
        <f>O184*H184</f>
        <v>0</v>
      </c>
      <c r="Q184" s="83">
        <v>2.5018699999999998</v>
      </c>
      <c r="R184" s="83">
        <f>Q184*H184</f>
        <v>9.5321246999999989</v>
      </c>
      <c r="S184" s="83">
        <v>0</v>
      </c>
      <c r="T184" s="84">
        <f>S184*H184</f>
        <v>0</v>
      </c>
      <c r="AR184" s="85" t="s">
        <v>81</v>
      </c>
      <c r="AT184" s="85" t="s">
        <v>5</v>
      </c>
      <c r="AU184" s="85" t="s">
        <v>13</v>
      </c>
      <c r="AY184" s="2" t="s">
        <v>64</v>
      </c>
      <c r="BE184" s="86">
        <f>IF(N184="základní",J184,0)</f>
        <v>0</v>
      </c>
      <c r="BF184" s="86">
        <f>IF(N184="snížená",J184,0)</f>
        <v>0</v>
      </c>
      <c r="BG184" s="86">
        <f>IF(N184="zákl. přenesená",J184,0)</f>
        <v>0</v>
      </c>
      <c r="BH184" s="86">
        <f>IF(N184="sníž. přenesená",J184,0)</f>
        <v>0</v>
      </c>
      <c r="BI184" s="86">
        <f>IF(N184="nulová",J184,0)</f>
        <v>0</v>
      </c>
      <c r="BJ184" s="2" t="s">
        <v>67</v>
      </c>
      <c r="BK184" s="86">
        <f>ROUND(I184*H184,2)</f>
        <v>0</v>
      </c>
      <c r="BL184" s="2" t="s">
        <v>81</v>
      </c>
      <c r="BM184" s="85" t="s">
        <v>264</v>
      </c>
    </row>
    <row r="185" spans="2:65" s="107" customFormat="1" x14ac:dyDescent="0.25">
      <c r="B185" s="108"/>
      <c r="D185" s="139" t="s">
        <v>203</v>
      </c>
      <c r="E185" s="109" t="s">
        <v>20</v>
      </c>
      <c r="F185" s="140" t="s">
        <v>265</v>
      </c>
      <c r="H185" s="141">
        <v>3.81</v>
      </c>
      <c r="I185" s="110"/>
      <c r="L185" s="108"/>
      <c r="M185" s="142"/>
      <c r="T185" s="111"/>
      <c r="AT185" s="109" t="s">
        <v>203</v>
      </c>
      <c r="AU185" s="109" t="s">
        <v>13</v>
      </c>
      <c r="AV185" s="107" t="s">
        <v>13</v>
      </c>
      <c r="AW185" s="107" t="s">
        <v>205</v>
      </c>
      <c r="AX185" s="107" t="s">
        <v>63</v>
      </c>
      <c r="AY185" s="109" t="s">
        <v>64</v>
      </c>
    </row>
    <row r="186" spans="2:65" s="9" customFormat="1" ht="24.2" customHeight="1" x14ac:dyDescent="0.25">
      <c r="B186" s="102"/>
      <c r="C186" s="112" t="s">
        <v>266</v>
      </c>
      <c r="D186" s="93" t="s">
        <v>102</v>
      </c>
      <c r="E186" s="94" t="s">
        <v>267</v>
      </c>
      <c r="F186" s="95" t="s">
        <v>268</v>
      </c>
      <c r="G186" s="96" t="s">
        <v>9</v>
      </c>
      <c r="H186" s="97">
        <v>15.66</v>
      </c>
      <c r="I186" s="98"/>
      <c r="J186" s="99">
        <f>ROUND(I186*H186,2)</f>
        <v>0</v>
      </c>
      <c r="K186" s="143"/>
      <c r="L186" s="144"/>
      <c r="M186" s="145" t="s">
        <v>20</v>
      </c>
      <c r="N186" s="101" t="s">
        <v>35</v>
      </c>
      <c r="P186" s="83">
        <f>O186*H186</f>
        <v>0</v>
      </c>
      <c r="Q186" s="83">
        <v>0</v>
      </c>
      <c r="R186" s="83">
        <f>Q186*H186</f>
        <v>0</v>
      </c>
      <c r="S186" s="83">
        <v>0</v>
      </c>
      <c r="T186" s="84">
        <f>S186*H186</f>
        <v>0</v>
      </c>
      <c r="AR186" s="85" t="s">
        <v>243</v>
      </c>
      <c r="AT186" s="85" t="s">
        <v>102</v>
      </c>
      <c r="AU186" s="85" t="s">
        <v>13</v>
      </c>
      <c r="AY186" s="2" t="s">
        <v>64</v>
      </c>
      <c r="BE186" s="86">
        <f>IF(N186="základní",J186,0)</f>
        <v>0</v>
      </c>
      <c r="BF186" s="86">
        <f>IF(N186="snížená",J186,0)</f>
        <v>0</v>
      </c>
      <c r="BG186" s="86">
        <f>IF(N186="zákl. přenesená",J186,0)</f>
        <v>0</v>
      </c>
      <c r="BH186" s="86">
        <f>IF(N186="sníž. přenesená",J186,0)</f>
        <v>0</v>
      </c>
      <c r="BI186" s="86">
        <f>IF(N186="nulová",J186,0)</f>
        <v>0</v>
      </c>
      <c r="BJ186" s="2" t="s">
        <v>67</v>
      </c>
      <c r="BK186" s="86">
        <f>ROUND(I186*H186,2)</f>
        <v>0</v>
      </c>
      <c r="BL186" s="2" t="s">
        <v>81</v>
      </c>
      <c r="BM186" s="85" t="s">
        <v>269</v>
      </c>
    </row>
    <row r="187" spans="2:65" s="107" customFormat="1" x14ac:dyDescent="0.25">
      <c r="B187" s="108"/>
      <c r="D187" s="139" t="s">
        <v>203</v>
      </c>
      <c r="E187" s="109" t="s">
        <v>20</v>
      </c>
      <c r="F187" s="140" t="s">
        <v>270</v>
      </c>
      <c r="H187" s="141">
        <v>15.66</v>
      </c>
      <c r="I187" s="110"/>
      <c r="L187" s="108"/>
      <c r="M187" s="142"/>
      <c r="T187" s="111"/>
      <c r="AT187" s="109" t="s">
        <v>203</v>
      </c>
      <c r="AU187" s="109" t="s">
        <v>13</v>
      </c>
      <c r="AV187" s="107" t="s">
        <v>13</v>
      </c>
      <c r="AW187" s="107" t="s">
        <v>205</v>
      </c>
      <c r="AX187" s="107" t="s">
        <v>63</v>
      </c>
      <c r="AY187" s="109" t="s">
        <v>64</v>
      </c>
    </row>
    <row r="188" spans="2:65" s="9" customFormat="1" ht="16.5" customHeight="1" x14ac:dyDescent="0.25">
      <c r="B188" s="102"/>
      <c r="C188" s="112" t="s">
        <v>271</v>
      </c>
      <c r="D188" s="93" t="s">
        <v>102</v>
      </c>
      <c r="E188" s="94" t="s">
        <v>272</v>
      </c>
      <c r="F188" s="95" t="s">
        <v>273</v>
      </c>
      <c r="G188" s="96" t="s">
        <v>9</v>
      </c>
      <c r="H188" s="97">
        <v>7</v>
      </c>
      <c r="I188" s="98"/>
      <c r="J188" s="99">
        <f>ROUND(I188*H188,2)</f>
        <v>0</v>
      </c>
      <c r="K188" s="143"/>
      <c r="L188" s="144"/>
      <c r="M188" s="145" t="s">
        <v>20</v>
      </c>
      <c r="N188" s="101" t="s">
        <v>35</v>
      </c>
      <c r="P188" s="83">
        <f>O188*H188</f>
        <v>0</v>
      </c>
      <c r="Q188" s="83">
        <v>0</v>
      </c>
      <c r="R188" s="83">
        <f>Q188*H188</f>
        <v>0</v>
      </c>
      <c r="S188" s="83">
        <v>0</v>
      </c>
      <c r="T188" s="84">
        <f>S188*H188</f>
        <v>0</v>
      </c>
      <c r="AR188" s="85" t="s">
        <v>243</v>
      </c>
      <c r="AT188" s="85" t="s">
        <v>102</v>
      </c>
      <c r="AU188" s="85" t="s">
        <v>13</v>
      </c>
      <c r="AY188" s="2" t="s">
        <v>64</v>
      </c>
      <c r="BE188" s="86">
        <f>IF(N188="základní",J188,0)</f>
        <v>0</v>
      </c>
      <c r="BF188" s="86">
        <f>IF(N188="snížená",J188,0)</f>
        <v>0</v>
      </c>
      <c r="BG188" s="86">
        <f>IF(N188="zákl. přenesená",J188,0)</f>
        <v>0</v>
      </c>
      <c r="BH188" s="86">
        <f>IF(N188="sníž. přenesená",J188,0)</f>
        <v>0</v>
      </c>
      <c r="BI188" s="86">
        <f>IF(N188="nulová",J188,0)</f>
        <v>0</v>
      </c>
      <c r="BJ188" s="2" t="s">
        <v>67</v>
      </c>
      <c r="BK188" s="86">
        <f>ROUND(I188*H188,2)</f>
        <v>0</v>
      </c>
      <c r="BL188" s="2" t="s">
        <v>81</v>
      </c>
      <c r="BM188" s="85" t="s">
        <v>274</v>
      </c>
    </row>
    <row r="189" spans="2:65" s="9" customFormat="1" ht="16.5" customHeight="1" x14ac:dyDescent="0.25">
      <c r="B189" s="102"/>
      <c r="C189" s="112" t="s">
        <v>275</v>
      </c>
      <c r="D189" s="93" t="s">
        <v>102</v>
      </c>
      <c r="E189" s="94" t="s">
        <v>276</v>
      </c>
      <c r="F189" s="95" t="s">
        <v>277</v>
      </c>
      <c r="G189" s="96" t="s">
        <v>278</v>
      </c>
      <c r="H189" s="97">
        <v>1</v>
      </c>
      <c r="I189" s="98"/>
      <c r="J189" s="99">
        <f>ROUND(I189*H189,2)</f>
        <v>0</v>
      </c>
      <c r="K189" s="143"/>
      <c r="L189" s="144"/>
      <c r="M189" s="145" t="s">
        <v>20</v>
      </c>
      <c r="N189" s="101" t="s">
        <v>35</v>
      </c>
      <c r="P189" s="83">
        <f>O189*H189</f>
        <v>0</v>
      </c>
      <c r="Q189" s="83">
        <v>0</v>
      </c>
      <c r="R189" s="83">
        <f>Q189*H189</f>
        <v>0</v>
      </c>
      <c r="S189" s="83">
        <v>0</v>
      </c>
      <c r="T189" s="84">
        <f>S189*H189</f>
        <v>0</v>
      </c>
      <c r="AR189" s="85" t="s">
        <v>243</v>
      </c>
      <c r="AT189" s="85" t="s">
        <v>102</v>
      </c>
      <c r="AU189" s="85" t="s">
        <v>13</v>
      </c>
      <c r="AY189" s="2" t="s">
        <v>64</v>
      </c>
      <c r="BE189" s="86">
        <f>IF(N189="základní",J189,0)</f>
        <v>0</v>
      </c>
      <c r="BF189" s="86">
        <f>IF(N189="snížená",J189,0)</f>
        <v>0</v>
      </c>
      <c r="BG189" s="86">
        <f>IF(N189="zákl. přenesená",J189,0)</f>
        <v>0</v>
      </c>
      <c r="BH189" s="86">
        <f>IF(N189="sníž. přenesená",J189,0)</f>
        <v>0</v>
      </c>
      <c r="BI189" s="86">
        <f>IF(N189="nulová",J189,0)</f>
        <v>0</v>
      </c>
      <c r="BJ189" s="2" t="s">
        <v>67</v>
      </c>
      <c r="BK189" s="86">
        <f>ROUND(I189*H189,2)</f>
        <v>0</v>
      </c>
      <c r="BL189" s="2" t="s">
        <v>81</v>
      </c>
      <c r="BM189" s="85" t="s">
        <v>279</v>
      </c>
    </row>
    <row r="190" spans="2:65" s="62" customFormat="1" ht="22.9" customHeight="1" x14ac:dyDescent="0.2">
      <c r="B190" s="63"/>
      <c r="D190" s="64" t="s">
        <v>60</v>
      </c>
      <c r="E190" s="73" t="s">
        <v>248</v>
      </c>
      <c r="F190" s="73" t="s">
        <v>280</v>
      </c>
      <c r="I190" s="66"/>
      <c r="J190" s="74">
        <f>BK190</f>
        <v>0</v>
      </c>
      <c r="L190" s="63"/>
      <c r="M190" s="68"/>
      <c r="P190" s="69">
        <f>SUM(P191:P215)</f>
        <v>0</v>
      </c>
      <c r="R190" s="69">
        <f>SUM(R191:R215)</f>
        <v>8.1617999999999996E-2</v>
      </c>
      <c r="T190" s="70">
        <f>SUM(T191:T215)</f>
        <v>27.856397580000007</v>
      </c>
      <c r="AR190" s="64" t="s">
        <v>67</v>
      </c>
      <c r="AT190" s="71" t="s">
        <v>60</v>
      </c>
      <c r="AU190" s="71" t="s">
        <v>67</v>
      </c>
      <c r="AY190" s="64" t="s">
        <v>64</v>
      </c>
      <c r="BK190" s="72">
        <f>SUM(BK191:BK215)</f>
        <v>0</v>
      </c>
    </row>
    <row r="191" spans="2:65" s="9" customFormat="1" ht="16.5" customHeight="1" x14ac:dyDescent="0.25">
      <c r="B191" s="102"/>
      <c r="C191" s="106" t="s">
        <v>70</v>
      </c>
      <c r="D191" s="75" t="s">
        <v>5</v>
      </c>
      <c r="E191" s="76" t="s">
        <v>281</v>
      </c>
      <c r="F191" s="77" t="s">
        <v>282</v>
      </c>
      <c r="G191" s="78" t="s">
        <v>7</v>
      </c>
      <c r="H191" s="87">
        <v>38.103999999999999</v>
      </c>
      <c r="I191" s="79"/>
      <c r="J191" s="80">
        <f>ROUND(I191*H191,2)</f>
        <v>0</v>
      </c>
      <c r="K191" s="137"/>
      <c r="L191" s="10"/>
      <c r="M191" s="138" t="s">
        <v>20</v>
      </c>
      <c r="N191" s="82" t="s">
        <v>35</v>
      </c>
      <c r="P191" s="83">
        <f>O191*H191</f>
        <v>0</v>
      </c>
      <c r="Q191" s="83">
        <v>0</v>
      </c>
      <c r="R191" s="83">
        <f>Q191*H191</f>
        <v>0</v>
      </c>
      <c r="S191" s="83">
        <v>2.5000000000000001E-3</v>
      </c>
      <c r="T191" s="84">
        <f>S191*H191</f>
        <v>9.5259999999999997E-2</v>
      </c>
      <c r="AR191" s="85" t="s">
        <v>70</v>
      </c>
      <c r="AT191" s="85" t="s">
        <v>5</v>
      </c>
      <c r="AU191" s="85" t="s">
        <v>13</v>
      </c>
      <c r="AY191" s="2" t="s">
        <v>64</v>
      </c>
      <c r="BE191" s="86">
        <f>IF(N191="základní",J191,0)</f>
        <v>0</v>
      </c>
      <c r="BF191" s="86">
        <f>IF(N191="snížená",J191,0)</f>
        <v>0</v>
      </c>
      <c r="BG191" s="86">
        <f>IF(N191="zákl. přenesená",J191,0)</f>
        <v>0</v>
      </c>
      <c r="BH191" s="86">
        <f>IF(N191="sníž. přenesená",J191,0)</f>
        <v>0</v>
      </c>
      <c r="BI191" s="86">
        <f>IF(N191="nulová",J191,0)</f>
        <v>0</v>
      </c>
      <c r="BJ191" s="2" t="s">
        <v>67</v>
      </c>
      <c r="BK191" s="86">
        <f>ROUND(I191*H191,2)</f>
        <v>0</v>
      </c>
      <c r="BL191" s="2" t="s">
        <v>70</v>
      </c>
      <c r="BM191" s="85" t="s">
        <v>283</v>
      </c>
    </row>
    <row r="192" spans="2:65" s="107" customFormat="1" x14ac:dyDescent="0.25">
      <c r="B192" s="108"/>
      <c r="D192" s="139" t="s">
        <v>203</v>
      </c>
      <c r="E192" s="109" t="s">
        <v>20</v>
      </c>
      <c r="F192" s="140" t="s">
        <v>284</v>
      </c>
      <c r="H192" s="141">
        <v>38.103999999999999</v>
      </c>
      <c r="I192" s="110"/>
      <c r="L192" s="108"/>
      <c r="M192" s="142"/>
      <c r="T192" s="111"/>
      <c r="AT192" s="109" t="s">
        <v>203</v>
      </c>
      <c r="AU192" s="109" t="s">
        <v>13</v>
      </c>
      <c r="AV192" s="107" t="s">
        <v>13</v>
      </c>
      <c r="AW192" s="107" t="s">
        <v>205</v>
      </c>
      <c r="AX192" s="107" t="s">
        <v>63</v>
      </c>
      <c r="AY192" s="109" t="s">
        <v>64</v>
      </c>
    </row>
    <row r="193" spans="2:65" s="9" customFormat="1" ht="16.5" customHeight="1" x14ac:dyDescent="0.25">
      <c r="B193" s="102"/>
      <c r="C193" s="106" t="s">
        <v>285</v>
      </c>
      <c r="D193" s="75" t="s">
        <v>5</v>
      </c>
      <c r="E193" s="76" t="s">
        <v>286</v>
      </c>
      <c r="F193" s="77" t="s">
        <v>287</v>
      </c>
      <c r="G193" s="78" t="s">
        <v>7</v>
      </c>
      <c r="H193" s="87">
        <v>38.103999999999999</v>
      </c>
      <c r="I193" s="79"/>
      <c r="J193" s="80">
        <f>ROUND(I193*H193,2)</f>
        <v>0</v>
      </c>
      <c r="K193" s="137"/>
      <c r="L193" s="10"/>
      <c r="M193" s="138" t="s">
        <v>20</v>
      </c>
      <c r="N193" s="82" t="s">
        <v>35</v>
      </c>
      <c r="P193" s="83">
        <f>O193*H193</f>
        <v>0</v>
      </c>
      <c r="Q193" s="83">
        <v>0</v>
      </c>
      <c r="R193" s="83">
        <f>Q193*H193</f>
        <v>0</v>
      </c>
      <c r="S193" s="83">
        <v>0.03</v>
      </c>
      <c r="T193" s="84">
        <f>S193*H193</f>
        <v>1.1431199999999999</v>
      </c>
      <c r="AR193" s="85" t="s">
        <v>70</v>
      </c>
      <c r="AT193" s="85" t="s">
        <v>5</v>
      </c>
      <c r="AU193" s="85" t="s">
        <v>13</v>
      </c>
      <c r="AY193" s="2" t="s">
        <v>64</v>
      </c>
      <c r="BE193" s="86">
        <f>IF(N193="základní",J193,0)</f>
        <v>0</v>
      </c>
      <c r="BF193" s="86">
        <f>IF(N193="snížená",J193,0)</f>
        <v>0</v>
      </c>
      <c r="BG193" s="86">
        <f>IF(N193="zákl. přenesená",J193,0)</f>
        <v>0</v>
      </c>
      <c r="BH193" s="86">
        <f>IF(N193="sníž. přenesená",J193,0)</f>
        <v>0</v>
      </c>
      <c r="BI193" s="86">
        <f>IF(N193="nulová",J193,0)</f>
        <v>0</v>
      </c>
      <c r="BJ193" s="2" t="s">
        <v>67</v>
      </c>
      <c r="BK193" s="86">
        <f>ROUND(I193*H193,2)</f>
        <v>0</v>
      </c>
      <c r="BL193" s="2" t="s">
        <v>70</v>
      </c>
      <c r="BM193" s="85" t="s">
        <v>288</v>
      </c>
    </row>
    <row r="194" spans="2:65" s="107" customFormat="1" x14ac:dyDescent="0.25">
      <c r="B194" s="108"/>
      <c r="D194" s="139" t="s">
        <v>203</v>
      </c>
      <c r="E194" s="109" t="s">
        <v>20</v>
      </c>
      <c r="F194" s="140" t="s">
        <v>284</v>
      </c>
      <c r="H194" s="141">
        <v>38.103999999999999</v>
      </c>
      <c r="I194" s="110"/>
      <c r="L194" s="108"/>
      <c r="M194" s="142"/>
      <c r="T194" s="111"/>
      <c r="AT194" s="109" t="s">
        <v>203</v>
      </c>
      <c r="AU194" s="109" t="s">
        <v>13</v>
      </c>
      <c r="AV194" s="107" t="s">
        <v>13</v>
      </c>
      <c r="AW194" s="107" t="s">
        <v>205</v>
      </c>
      <c r="AX194" s="107" t="s">
        <v>63</v>
      </c>
      <c r="AY194" s="109" t="s">
        <v>64</v>
      </c>
    </row>
    <row r="195" spans="2:65" s="9" customFormat="1" ht="21.75" customHeight="1" x14ac:dyDescent="0.25">
      <c r="B195" s="102"/>
      <c r="C195" s="106" t="s">
        <v>289</v>
      </c>
      <c r="D195" s="75" t="s">
        <v>5</v>
      </c>
      <c r="E195" s="76" t="s">
        <v>290</v>
      </c>
      <c r="F195" s="77" t="s">
        <v>291</v>
      </c>
      <c r="G195" s="78" t="s">
        <v>201</v>
      </c>
      <c r="H195" s="87">
        <v>17.324000000000002</v>
      </c>
      <c r="I195" s="79"/>
      <c r="J195" s="80">
        <f>ROUND(I195*H195,2)</f>
        <v>0</v>
      </c>
      <c r="K195" s="137"/>
      <c r="L195" s="10"/>
      <c r="M195" s="138" t="s">
        <v>20</v>
      </c>
      <c r="N195" s="82" t="s">
        <v>35</v>
      </c>
      <c r="P195" s="83">
        <f>O195*H195</f>
        <v>0</v>
      </c>
      <c r="Q195" s="83">
        <v>0</v>
      </c>
      <c r="R195" s="83">
        <f>Q195*H195</f>
        <v>0</v>
      </c>
      <c r="S195" s="83">
        <v>1.4</v>
      </c>
      <c r="T195" s="84">
        <f>S195*H195</f>
        <v>24.253600000000002</v>
      </c>
      <c r="AR195" s="85" t="s">
        <v>70</v>
      </c>
      <c r="AT195" s="85" t="s">
        <v>5</v>
      </c>
      <c r="AU195" s="85" t="s">
        <v>13</v>
      </c>
      <c r="AY195" s="2" t="s">
        <v>64</v>
      </c>
      <c r="BE195" s="86">
        <f>IF(N195="základní",J195,0)</f>
        <v>0</v>
      </c>
      <c r="BF195" s="86">
        <f>IF(N195="snížená",J195,0)</f>
        <v>0</v>
      </c>
      <c r="BG195" s="86">
        <f>IF(N195="zákl. přenesená",J195,0)</f>
        <v>0</v>
      </c>
      <c r="BH195" s="86">
        <f>IF(N195="sníž. přenesená",J195,0)</f>
        <v>0</v>
      </c>
      <c r="BI195" s="86">
        <f>IF(N195="nulová",J195,0)</f>
        <v>0</v>
      </c>
      <c r="BJ195" s="2" t="s">
        <v>67</v>
      </c>
      <c r="BK195" s="86">
        <f>ROUND(I195*H195,2)</f>
        <v>0</v>
      </c>
      <c r="BL195" s="2" t="s">
        <v>70</v>
      </c>
      <c r="BM195" s="85" t="s">
        <v>292</v>
      </c>
    </row>
    <row r="196" spans="2:65" s="107" customFormat="1" x14ac:dyDescent="0.25">
      <c r="B196" s="108"/>
      <c r="D196" s="139" t="s">
        <v>203</v>
      </c>
      <c r="E196" s="109" t="s">
        <v>20</v>
      </c>
      <c r="F196" s="140" t="s">
        <v>293</v>
      </c>
      <c r="H196" s="141">
        <v>19.052</v>
      </c>
      <c r="I196" s="110"/>
      <c r="L196" s="108"/>
      <c r="M196" s="142"/>
      <c r="T196" s="111"/>
      <c r="AT196" s="109" t="s">
        <v>203</v>
      </c>
      <c r="AU196" s="109" t="s">
        <v>13</v>
      </c>
      <c r="AV196" s="107" t="s">
        <v>13</v>
      </c>
      <c r="AW196" s="107" t="s">
        <v>205</v>
      </c>
      <c r="AX196" s="107" t="s">
        <v>63</v>
      </c>
      <c r="AY196" s="109" t="s">
        <v>64</v>
      </c>
    </row>
    <row r="197" spans="2:65" s="107" customFormat="1" x14ac:dyDescent="0.25">
      <c r="B197" s="108"/>
      <c r="D197" s="139" t="s">
        <v>203</v>
      </c>
      <c r="E197" s="109" t="s">
        <v>20</v>
      </c>
      <c r="F197" s="140" t="s">
        <v>294</v>
      </c>
      <c r="H197" s="141">
        <v>-1.728</v>
      </c>
      <c r="I197" s="110"/>
      <c r="L197" s="108"/>
      <c r="M197" s="142"/>
      <c r="T197" s="111"/>
      <c r="AT197" s="109" t="s">
        <v>203</v>
      </c>
      <c r="AU197" s="109" t="s">
        <v>13</v>
      </c>
      <c r="AV197" s="107" t="s">
        <v>13</v>
      </c>
      <c r="AW197" s="107" t="s">
        <v>205</v>
      </c>
      <c r="AX197" s="107" t="s">
        <v>63</v>
      </c>
      <c r="AY197" s="109" t="s">
        <v>64</v>
      </c>
    </row>
    <row r="198" spans="2:65" s="9" customFormat="1" ht="16.5" customHeight="1" x14ac:dyDescent="0.25">
      <c r="B198" s="102"/>
      <c r="C198" s="106" t="s">
        <v>295</v>
      </c>
      <c r="D198" s="75" t="s">
        <v>5</v>
      </c>
      <c r="E198" s="76" t="s">
        <v>127</v>
      </c>
      <c r="F198" s="77" t="s">
        <v>128</v>
      </c>
      <c r="G198" s="78" t="s">
        <v>7</v>
      </c>
      <c r="H198" s="87">
        <v>18</v>
      </c>
      <c r="I198" s="79"/>
      <c r="J198" s="80">
        <f>ROUND(I198*H198,2)</f>
        <v>0</v>
      </c>
      <c r="K198" s="137"/>
      <c r="L198" s="10"/>
      <c r="M198" s="138" t="s">
        <v>20</v>
      </c>
      <c r="N198" s="82" t="s">
        <v>35</v>
      </c>
      <c r="P198" s="83">
        <f>O198*H198</f>
        <v>0</v>
      </c>
      <c r="Q198" s="83">
        <v>0</v>
      </c>
      <c r="R198" s="83">
        <f>Q198*H198</f>
        <v>0</v>
      </c>
      <c r="S198" s="83">
        <v>0</v>
      </c>
      <c r="T198" s="84">
        <f>S198*H198</f>
        <v>0</v>
      </c>
      <c r="AR198" s="85" t="s">
        <v>70</v>
      </c>
      <c r="AT198" s="85" t="s">
        <v>5</v>
      </c>
      <c r="AU198" s="85" t="s">
        <v>13</v>
      </c>
      <c r="AY198" s="2" t="s">
        <v>64</v>
      </c>
      <c r="BE198" s="86">
        <f>IF(N198="základní",J198,0)</f>
        <v>0</v>
      </c>
      <c r="BF198" s="86">
        <f>IF(N198="snížená",J198,0)</f>
        <v>0</v>
      </c>
      <c r="BG198" s="86">
        <f>IF(N198="zákl. přenesená",J198,0)</f>
        <v>0</v>
      </c>
      <c r="BH198" s="86">
        <f>IF(N198="sníž. přenesená",J198,0)</f>
        <v>0</v>
      </c>
      <c r="BI198" s="86">
        <f>IF(N198="nulová",J198,0)</f>
        <v>0</v>
      </c>
      <c r="BJ198" s="2" t="s">
        <v>67</v>
      </c>
      <c r="BK198" s="86">
        <f>ROUND(I198*H198,2)</f>
        <v>0</v>
      </c>
      <c r="BL198" s="2" t="s">
        <v>70</v>
      </c>
      <c r="BM198" s="85" t="s">
        <v>296</v>
      </c>
    </row>
    <row r="199" spans="2:65" s="107" customFormat="1" x14ac:dyDescent="0.25">
      <c r="B199" s="108"/>
      <c r="D199" s="139" t="s">
        <v>203</v>
      </c>
      <c r="E199" s="109" t="s">
        <v>20</v>
      </c>
      <c r="F199" s="140" t="s">
        <v>297</v>
      </c>
      <c r="H199" s="141">
        <v>18</v>
      </c>
      <c r="I199" s="110"/>
      <c r="L199" s="108"/>
      <c r="M199" s="142"/>
      <c r="T199" s="111"/>
      <c r="AT199" s="109" t="s">
        <v>203</v>
      </c>
      <c r="AU199" s="109" t="s">
        <v>13</v>
      </c>
      <c r="AV199" s="107" t="s">
        <v>13</v>
      </c>
      <c r="AW199" s="107" t="s">
        <v>205</v>
      </c>
      <c r="AX199" s="107" t="s">
        <v>63</v>
      </c>
      <c r="AY199" s="109" t="s">
        <v>64</v>
      </c>
    </row>
    <row r="200" spans="2:65" s="9" customFormat="1" ht="21.75" customHeight="1" x14ac:dyDescent="0.25">
      <c r="B200" s="102"/>
      <c r="C200" s="106" t="s">
        <v>298</v>
      </c>
      <c r="D200" s="75" t="s">
        <v>5</v>
      </c>
      <c r="E200" s="76" t="s">
        <v>299</v>
      </c>
      <c r="F200" s="77" t="s">
        <v>300</v>
      </c>
      <c r="G200" s="78" t="s">
        <v>7</v>
      </c>
      <c r="H200" s="87">
        <v>81.617999999999995</v>
      </c>
      <c r="I200" s="79"/>
      <c r="J200" s="80">
        <f>ROUND(I200*H200,2)</f>
        <v>0</v>
      </c>
      <c r="K200" s="137"/>
      <c r="L200" s="10"/>
      <c r="M200" s="138" t="s">
        <v>20</v>
      </c>
      <c r="N200" s="82" t="s">
        <v>35</v>
      </c>
      <c r="P200" s="83">
        <f>O200*H200</f>
        <v>0</v>
      </c>
      <c r="Q200" s="83">
        <v>1E-3</v>
      </c>
      <c r="R200" s="83">
        <f>Q200*H200</f>
        <v>8.1617999999999996E-2</v>
      </c>
      <c r="S200" s="83">
        <v>3.1E-4</v>
      </c>
      <c r="T200" s="84">
        <f>S200*H200</f>
        <v>2.5301579999999997E-2</v>
      </c>
      <c r="AR200" s="85" t="s">
        <v>81</v>
      </c>
      <c r="AT200" s="85" t="s">
        <v>5</v>
      </c>
      <c r="AU200" s="85" t="s">
        <v>13</v>
      </c>
      <c r="AY200" s="2" t="s">
        <v>64</v>
      </c>
      <c r="BE200" s="86">
        <f>IF(N200="základní",J200,0)</f>
        <v>0</v>
      </c>
      <c r="BF200" s="86">
        <f>IF(N200="snížená",J200,0)</f>
        <v>0</v>
      </c>
      <c r="BG200" s="86">
        <f>IF(N200="zákl. přenesená",J200,0)</f>
        <v>0</v>
      </c>
      <c r="BH200" s="86">
        <f>IF(N200="sníž. přenesená",J200,0)</f>
        <v>0</v>
      </c>
      <c r="BI200" s="86">
        <f>IF(N200="nulová",J200,0)</f>
        <v>0</v>
      </c>
      <c r="BJ200" s="2" t="s">
        <v>67</v>
      </c>
      <c r="BK200" s="86">
        <f>ROUND(I200*H200,2)</f>
        <v>0</v>
      </c>
      <c r="BL200" s="2" t="s">
        <v>81</v>
      </c>
      <c r="BM200" s="85" t="s">
        <v>301</v>
      </c>
    </row>
    <row r="201" spans="2:65" s="107" customFormat="1" x14ac:dyDescent="0.25">
      <c r="B201" s="108"/>
      <c r="D201" s="139" t="s">
        <v>203</v>
      </c>
      <c r="E201" s="109" t="s">
        <v>20</v>
      </c>
      <c r="F201" s="140" t="s">
        <v>231</v>
      </c>
      <c r="H201" s="141">
        <v>101.06</v>
      </c>
      <c r="I201" s="110"/>
      <c r="L201" s="108"/>
      <c r="M201" s="142"/>
      <c r="T201" s="111"/>
      <c r="AT201" s="109" t="s">
        <v>203</v>
      </c>
      <c r="AU201" s="109" t="s">
        <v>13</v>
      </c>
      <c r="AV201" s="107" t="s">
        <v>13</v>
      </c>
      <c r="AW201" s="107" t="s">
        <v>205</v>
      </c>
      <c r="AX201" s="107" t="s">
        <v>63</v>
      </c>
      <c r="AY201" s="109" t="s">
        <v>64</v>
      </c>
    </row>
    <row r="202" spans="2:65" s="107" customFormat="1" x14ac:dyDescent="0.25">
      <c r="B202" s="108"/>
      <c r="D202" s="139" t="s">
        <v>203</v>
      </c>
      <c r="E202" s="109" t="s">
        <v>20</v>
      </c>
      <c r="F202" s="140" t="s">
        <v>232</v>
      </c>
      <c r="H202" s="141">
        <v>-10.26</v>
      </c>
      <c r="I202" s="110"/>
      <c r="L202" s="108"/>
      <c r="M202" s="142"/>
      <c r="T202" s="111"/>
      <c r="AT202" s="109" t="s">
        <v>203</v>
      </c>
      <c r="AU202" s="109" t="s">
        <v>13</v>
      </c>
      <c r="AV202" s="107" t="s">
        <v>13</v>
      </c>
      <c r="AW202" s="107" t="s">
        <v>205</v>
      </c>
      <c r="AX202" s="107" t="s">
        <v>63</v>
      </c>
      <c r="AY202" s="109" t="s">
        <v>64</v>
      </c>
    </row>
    <row r="203" spans="2:65" s="107" customFormat="1" x14ac:dyDescent="0.25">
      <c r="B203" s="108"/>
      <c r="D203" s="139" t="s">
        <v>203</v>
      </c>
      <c r="E203" s="109" t="s">
        <v>20</v>
      </c>
      <c r="F203" s="140" t="s">
        <v>233</v>
      </c>
      <c r="H203" s="141">
        <v>7.7380000000000004</v>
      </c>
      <c r="I203" s="110"/>
      <c r="L203" s="108"/>
      <c r="M203" s="142"/>
      <c r="T203" s="111"/>
      <c r="AT203" s="109" t="s">
        <v>203</v>
      </c>
      <c r="AU203" s="109" t="s">
        <v>13</v>
      </c>
      <c r="AV203" s="107" t="s">
        <v>13</v>
      </c>
      <c r="AW203" s="107" t="s">
        <v>205</v>
      </c>
      <c r="AX203" s="107" t="s">
        <v>63</v>
      </c>
      <c r="AY203" s="109" t="s">
        <v>64</v>
      </c>
    </row>
    <row r="204" spans="2:65" s="107" customFormat="1" x14ac:dyDescent="0.25">
      <c r="B204" s="108"/>
      <c r="D204" s="139" t="s">
        <v>203</v>
      </c>
      <c r="E204" s="109" t="s">
        <v>20</v>
      </c>
      <c r="F204" s="140" t="s">
        <v>234</v>
      </c>
      <c r="H204" s="141">
        <v>1.08</v>
      </c>
      <c r="I204" s="110"/>
      <c r="L204" s="108"/>
      <c r="M204" s="142"/>
      <c r="T204" s="111"/>
      <c r="AT204" s="109" t="s">
        <v>203</v>
      </c>
      <c r="AU204" s="109" t="s">
        <v>13</v>
      </c>
      <c r="AV204" s="107" t="s">
        <v>13</v>
      </c>
      <c r="AW204" s="107" t="s">
        <v>205</v>
      </c>
      <c r="AX204" s="107" t="s">
        <v>63</v>
      </c>
      <c r="AY204" s="109" t="s">
        <v>64</v>
      </c>
    </row>
    <row r="205" spans="2:65" s="107" customFormat="1" x14ac:dyDescent="0.25">
      <c r="B205" s="108"/>
      <c r="D205" s="139" t="s">
        <v>203</v>
      </c>
      <c r="E205" s="109" t="s">
        <v>20</v>
      </c>
      <c r="F205" s="140" t="s">
        <v>302</v>
      </c>
      <c r="H205" s="141">
        <v>-18</v>
      </c>
      <c r="I205" s="110"/>
      <c r="L205" s="108"/>
      <c r="M205" s="142"/>
      <c r="T205" s="111"/>
      <c r="AT205" s="109" t="s">
        <v>203</v>
      </c>
      <c r="AU205" s="109" t="s">
        <v>13</v>
      </c>
      <c r="AV205" s="107" t="s">
        <v>13</v>
      </c>
      <c r="AW205" s="107" t="s">
        <v>205</v>
      </c>
      <c r="AX205" s="107" t="s">
        <v>63</v>
      </c>
      <c r="AY205" s="109" t="s">
        <v>64</v>
      </c>
    </row>
    <row r="206" spans="2:65" s="9" customFormat="1" ht="24.2" customHeight="1" x14ac:dyDescent="0.25">
      <c r="B206" s="102"/>
      <c r="C206" s="106" t="s">
        <v>303</v>
      </c>
      <c r="D206" s="75" t="s">
        <v>5</v>
      </c>
      <c r="E206" s="76" t="s">
        <v>304</v>
      </c>
      <c r="F206" s="77" t="s">
        <v>305</v>
      </c>
      <c r="G206" s="78" t="s">
        <v>7</v>
      </c>
      <c r="H206" s="87">
        <v>99.617999999999995</v>
      </c>
      <c r="I206" s="79"/>
      <c r="J206" s="80">
        <f>ROUND(I206*H206,2)</f>
        <v>0</v>
      </c>
      <c r="K206" s="137"/>
      <c r="L206" s="10"/>
      <c r="M206" s="138" t="s">
        <v>20</v>
      </c>
      <c r="N206" s="82" t="s">
        <v>35</v>
      </c>
      <c r="P206" s="83">
        <f>O206*H206</f>
        <v>0</v>
      </c>
      <c r="Q206" s="83">
        <v>0</v>
      </c>
      <c r="R206" s="83">
        <f>Q206*H206</f>
        <v>0</v>
      </c>
      <c r="S206" s="83">
        <v>0.02</v>
      </c>
      <c r="T206" s="84">
        <f>S206*H206</f>
        <v>1.9923599999999999</v>
      </c>
      <c r="AR206" s="85" t="s">
        <v>81</v>
      </c>
      <c r="AT206" s="85" t="s">
        <v>5</v>
      </c>
      <c r="AU206" s="85" t="s">
        <v>13</v>
      </c>
      <c r="AY206" s="2" t="s">
        <v>64</v>
      </c>
      <c r="BE206" s="86">
        <f>IF(N206="základní",J206,0)</f>
        <v>0</v>
      </c>
      <c r="BF206" s="86">
        <f>IF(N206="snížená",J206,0)</f>
        <v>0</v>
      </c>
      <c r="BG206" s="86">
        <f>IF(N206="zákl. přenesená",J206,0)</f>
        <v>0</v>
      </c>
      <c r="BH206" s="86">
        <f>IF(N206="sníž. přenesená",J206,0)</f>
        <v>0</v>
      </c>
      <c r="BI206" s="86">
        <f>IF(N206="nulová",J206,0)</f>
        <v>0</v>
      </c>
      <c r="BJ206" s="2" t="s">
        <v>67</v>
      </c>
      <c r="BK206" s="86">
        <f>ROUND(I206*H206,2)</f>
        <v>0</v>
      </c>
      <c r="BL206" s="2" t="s">
        <v>81</v>
      </c>
      <c r="BM206" s="85" t="s">
        <v>306</v>
      </c>
    </row>
    <row r="207" spans="2:65" s="107" customFormat="1" x14ac:dyDescent="0.25">
      <c r="B207" s="108"/>
      <c r="D207" s="139" t="s">
        <v>203</v>
      </c>
      <c r="E207" s="109" t="s">
        <v>20</v>
      </c>
      <c r="F207" s="140" t="s">
        <v>231</v>
      </c>
      <c r="H207" s="141">
        <v>101.06</v>
      </c>
      <c r="I207" s="110"/>
      <c r="L207" s="108"/>
      <c r="M207" s="142"/>
      <c r="T207" s="111"/>
      <c r="AT207" s="109" t="s">
        <v>203</v>
      </c>
      <c r="AU207" s="109" t="s">
        <v>13</v>
      </c>
      <c r="AV207" s="107" t="s">
        <v>13</v>
      </c>
      <c r="AW207" s="107" t="s">
        <v>205</v>
      </c>
      <c r="AX207" s="107" t="s">
        <v>63</v>
      </c>
      <c r="AY207" s="109" t="s">
        <v>64</v>
      </c>
    </row>
    <row r="208" spans="2:65" s="107" customFormat="1" x14ac:dyDescent="0.25">
      <c r="B208" s="108"/>
      <c r="D208" s="139" t="s">
        <v>203</v>
      </c>
      <c r="E208" s="109" t="s">
        <v>20</v>
      </c>
      <c r="F208" s="140" t="s">
        <v>232</v>
      </c>
      <c r="H208" s="141">
        <v>-10.26</v>
      </c>
      <c r="I208" s="110"/>
      <c r="L208" s="108"/>
      <c r="M208" s="142"/>
      <c r="T208" s="111"/>
      <c r="AT208" s="109" t="s">
        <v>203</v>
      </c>
      <c r="AU208" s="109" t="s">
        <v>13</v>
      </c>
      <c r="AV208" s="107" t="s">
        <v>13</v>
      </c>
      <c r="AW208" s="107" t="s">
        <v>205</v>
      </c>
      <c r="AX208" s="107" t="s">
        <v>63</v>
      </c>
      <c r="AY208" s="109" t="s">
        <v>64</v>
      </c>
    </row>
    <row r="209" spans="2:65" s="107" customFormat="1" x14ac:dyDescent="0.25">
      <c r="B209" s="108"/>
      <c r="D209" s="139" t="s">
        <v>203</v>
      </c>
      <c r="E209" s="109" t="s">
        <v>20</v>
      </c>
      <c r="F209" s="140" t="s">
        <v>233</v>
      </c>
      <c r="H209" s="141">
        <v>7.7380000000000004</v>
      </c>
      <c r="I209" s="110"/>
      <c r="L209" s="108"/>
      <c r="M209" s="142"/>
      <c r="T209" s="111"/>
      <c r="AT209" s="109" t="s">
        <v>203</v>
      </c>
      <c r="AU209" s="109" t="s">
        <v>13</v>
      </c>
      <c r="AV209" s="107" t="s">
        <v>13</v>
      </c>
      <c r="AW209" s="107" t="s">
        <v>205</v>
      </c>
      <c r="AX209" s="107" t="s">
        <v>63</v>
      </c>
      <c r="AY209" s="109" t="s">
        <v>64</v>
      </c>
    </row>
    <row r="210" spans="2:65" s="107" customFormat="1" x14ac:dyDescent="0.25">
      <c r="B210" s="108"/>
      <c r="D210" s="139" t="s">
        <v>203</v>
      </c>
      <c r="E210" s="109" t="s">
        <v>20</v>
      </c>
      <c r="F210" s="140" t="s">
        <v>234</v>
      </c>
      <c r="H210" s="141">
        <v>1.08</v>
      </c>
      <c r="I210" s="110"/>
      <c r="L210" s="108"/>
      <c r="M210" s="142"/>
      <c r="T210" s="111"/>
      <c r="AT210" s="109" t="s">
        <v>203</v>
      </c>
      <c r="AU210" s="109" t="s">
        <v>13</v>
      </c>
      <c r="AV210" s="107" t="s">
        <v>13</v>
      </c>
      <c r="AW210" s="107" t="s">
        <v>205</v>
      </c>
      <c r="AX210" s="107" t="s">
        <v>63</v>
      </c>
      <c r="AY210" s="109" t="s">
        <v>64</v>
      </c>
    </row>
    <row r="211" spans="2:65" s="9" customFormat="1" ht="24.2" customHeight="1" x14ac:dyDescent="0.25">
      <c r="B211" s="102"/>
      <c r="C211" s="106" t="s">
        <v>307</v>
      </c>
      <c r="D211" s="75" t="s">
        <v>5</v>
      </c>
      <c r="E211" s="76" t="s">
        <v>308</v>
      </c>
      <c r="F211" s="77" t="s">
        <v>309</v>
      </c>
      <c r="G211" s="78" t="s">
        <v>7</v>
      </c>
      <c r="H211" s="87">
        <v>2.9849999999999999</v>
      </c>
      <c r="I211" s="79"/>
      <c r="J211" s="80">
        <f>ROUND(I211*H211,2)</f>
        <v>0</v>
      </c>
      <c r="K211" s="137"/>
      <c r="L211" s="10"/>
      <c r="M211" s="138" t="s">
        <v>20</v>
      </c>
      <c r="N211" s="82" t="s">
        <v>35</v>
      </c>
      <c r="P211" s="83">
        <f>O211*H211</f>
        <v>0</v>
      </c>
      <c r="Q211" s="83">
        <v>0</v>
      </c>
      <c r="R211" s="83">
        <f>Q211*H211</f>
        <v>0</v>
      </c>
      <c r="S211" s="83">
        <v>6.8000000000000005E-2</v>
      </c>
      <c r="T211" s="84">
        <f>S211*H211</f>
        <v>0.20297999999999999</v>
      </c>
      <c r="AR211" s="85" t="s">
        <v>81</v>
      </c>
      <c r="AT211" s="85" t="s">
        <v>5</v>
      </c>
      <c r="AU211" s="85" t="s">
        <v>13</v>
      </c>
      <c r="AY211" s="2" t="s">
        <v>64</v>
      </c>
      <c r="BE211" s="86">
        <f>IF(N211="základní",J211,0)</f>
        <v>0</v>
      </c>
      <c r="BF211" s="86">
        <f>IF(N211="snížená",J211,0)</f>
        <v>0</v>
      </c>
      <c r="BG211" s="86">
        <f>IF(N211="zákl. přenesená",J211,0)</f>
        <v>0</v>
      </c>
      <c r="BH211" s="86">
        <f>IF(N211="sníž. přenesená",J211,0)</f>
        <v>0</v>
      </c>
      <c r="BI211" s="86">
        <f>IF(N211="nulová",J211,0)</f>
        <v>0</v>
      </c>
      <c r="BJ211" s="2" t="s">
        <v>67</v>
      </c>
      <c r="BK211" s="86">
        <f>ROUND(I211*H211,2)</f>
        <v>0</v>
      </c>
      <c r="BL211" s="2" t="s">
        <v>81</v>
      </c>
      <c r="BM211" s="85" t="s">
        <v>310</v>
      </c>
    </row>
    <row r="212" spans="2:65" s="107" customFormat="1" x14ac:dyDescent="0.25">
      <c r="B212" s="108"/>
      <c r="D212" s="139" t="s">
        <v>203</v>
      </c>
      <c r="E212" s="109" t="s">
        <v>20</v>
      </c>
      <c r="F212" s="140" t="s">
        <v>221</v>
      </c>
      <c r="H212" s="141">
        <v>2.9849999999999999</v>
      </c>
      <c r="I212" s="110"/>
      <c r="L212" s="108"/>
      <c r="M212" s="142"/>
      <c r="T212" s="111"/>
      <c r="AT212" s="109" t="s">
        <v>203</v>
      </c>
      <c r="AU212" s="109" t="s">
        <v>13</v>
      </c>
      <c r="AV212" s="107" t="s">
        <v>13</v>
      </c>
      <c r="AW212" s="107" t="s">
        <v>205</v>
      </c>
      <c r="AX212" s="107" t="s">
        <v>63</v>
      </c>
      <c r="AY212" s="109" t="s">
        <v>64</v>
      </c>
    </row>
    <row r="213" spans="2:65" s="9" customFormat="1" ht="16.5" customHeight="1" x14ac:dyDescent="0.25">
      <c r="B213" s="102"/>
      <c r="C213" s="106" t="s">
        <v>311</v>
      </c>
      <c r="D213" s="75" t="s">
        <v>5</v>
      </c>
      <c r="E213" s="76" t="s">
        <v>312</v>
      </c>
      <c r="F213" s="77" t="s">
        <v>313</v>
      </c>
      <c r="G213" s="78" t="s">
        <v>314</v>
      </c>
      <c r="H213" s="87">
        <v>1</v>
      </c>
      <c r="I213" s="79"/>
      <c r="J213" s="80">
        <f>ROUND(I213*H213,2)</f>
        <v>0</v>
      </c>
      <c r="K213" s="137"/>
      <c r="L213" s="10"/>
      <c r="M213" s="138" t="s">
        <v>20</v>
      </c>
      <c r="N213" s="82" t="s">
        <v>35</v>
      </c>
      <c r="P213" s="83">
        <f>O213*H213</f>
        <v>0</v>
      </c>
      <c r="Q213" s="83">
        <v>0</v>
      </c>
      <c r="R213" s="83">
        <f>Q213*H213</f>
        <v>0</v>
      </c>
      <c r="S213" s="83">
        <v>2.4E-2</v>
      </c>
      <c r="T213" s="84">
        <f>S213*H213</f>
        <v>2.4E-2</v>
      </c>
      <c r="AR213" s="85" t="s">
        <v>81</v>
      </c>
      <c r="AT213" s="85" t="s">
        <v>5</v>
      </c>
      <c r="AU213" s="85" t="s">
        <v>13</v>
      </c>
      <c r="AY213" s="2" t="s">
        <v>64</v>
      </c>
      <c r="BE213" s="86">
        <f>IF(N213="základní",J213,0)</f>
        <v>0</v>
      </c>
      <c r="BF213" s="86">
        <f>IF(N213="snížená",J213,0)</f>
        <v>0</v>
      </c>
      <c r="BG213" s="86">
        <f>IF(N213="zákl. přenesená",J213,0)</f>
        <v>0</v>
      </c>
      <c r="BH213" s="86">
        <f>IF(N213="sníž. přenesená",J213,0)</f>
        <v>0</v>
      </c>
      <c r="BI213" s="86">
        <f>IF(N213="nulová",J213,0)</f>
        <v>0</v>
      </c>
      <c r="BJ213" s="2" t="s">
        <v>67</v>
      </c>
      <c r="BK213" s="86">
        <f>ROUND(I213*H213,2)</f>
        <v>0</v>
      </c>
      <c r="BL213" s="2" t="s">
        <v>81</v>
      </c>
      <c r="BM213" s="85" t="s">
        <v>315</v>
      </c>
    </row>
    <row r="214" spans="2:65" s="9" customFormat="1" ht="21.75" customHeight="1" x14ac:dyDescent="0.25">
      <c r="B214" s="102"/>
      <c r="C214" s="106" t="s">
        <v>316</v>
      </c>
      <c r="D214" s="75" t="s">
        <v>5</v>
      </c>
      <c r="E214" s="76" t="s">
        <v>317</v>
      </c>
      <c r="F214" s="77" t="s">
        <v>318</v>
      </c>
      <c r="G214" s="78" t="s">
        <v>7</v>
      </c>
      <c r="H214" s="87">
        <v>1.5760000000000001</v>
      </c>
      <c r="I214" s="79"/>
      <c r="J214" s="80">
        <f>ROUND(I214*H214,2)</f>
        <v>0</v>
      </c>
      <c r="K214" s="137"/>
      <c r="L214" s="10"/>
      <c r="M214" s="138" t="s">
        <v>20</v>
      </c>
      <c r="N214" s="82" t="s">
        <v>35</v>
      </c>
      <c r="P214" s="83">
        <f>O214*H214</f>
        <v>0</v>
      </c>
      <c r="Q214" s="83">
        <v>0</v>
      </c>
      <c r="R214" s="83">
        <f>Q214*H214</f>
        <v>0</v>
      </c>
      <c r="S214" s="83">
        <v>7.5999999999999998E-2</v>
      </c>
      <c r="T214" s="84">
        <f>S214*H214</f>
        <v>0.11977600000000001</v>
      </c>
      <c r="AR214" s="85" t="s">
        <v>81</v>
      </c>
      <c r="AT214" s="85" t="s">
        <v>5</v>
      </c>
      <c r="AU214" s="85" t="s">
        <v>13</v>
      </c>
      <c r="AY214" s="2" t="s">
        <v>64</v>
      </c>
      <c r="BE214" s="86">
        <f>IF(N214="základní",J214,0)</f>
        <v>0</v>
      </c>
      <c r="BF214" s="86">
        <f>IF(N214="snížená",J214,0)</f>
        <v>0</v>
      </c>
      <c r="BG214" s="86">
        <f>IF(N214="zákl. přenesená",J214,0)</f>
        <v>0</v>
      </c>
      <c r="BH214" s="86">
        <f>IF(N214="sníž. přenesená",J214,0)</f>
        <v>0</v>
      </c>
      <c r="BI214" s="86">
        <f>IF(N214="nulová",J214,0)</f>
        <v>0</v>
      </c>
      <c r="BJ214" s="2" t="s">
        <v>67</v>
      </c>
      <c r="BK214" s="86">
        <f>ROUND(I214*H214,2)</f>
        <v>0</v>
      </c>
      <c r="BL214" s="2" t="s">
        <v>81</v>
      </c>
      <c r="BM214" s="85" t="s">
        <v>319</v>
      </c>
    </row>
    <row r="215" spans="2:65" s="107" customFormat="1" x14ac:dyDescent="0.25">
      <c r="B215" s="108"/>
      <c r="D215" s="139" t="s">
        <v>203</v>
      </c>
      <c r="E215" s="109" t="s">
        <v>20</v>
      </c>
      <c r="F215" s="140" t="s">
        <v>320</v>
      </c>
      <c r="H215" s="141">
        <v>1.5760000000000001</v>
      </c>
      <c r="I215" s="110"/>
      <c r="L215" s="108"/>
      <c r="M215" s="142"/>
      <c r="T215" s="111"/>
      <c r="AT215" s="109" t="s">
        <v>203</v>
      </c>
      <c r="AU215" s="109" t="s">
        <v>13</v>
      </c>
      <c r="AV215" s="107" t="s">
        <v>13</v>
      </c>
      <c r="AW215" s="107" t="s">
        <v>205</v>
      </c>
      <c r="AX215" s="107" t="s">
        <v>63</v>
      </c>
      <c r="AY215" s="109" t="s">
        <v>64</v>
      </c>
    </row>
    <row r="216" spans="2:65" s="62" customFormat="1" ht="22.9" customHeight="1" x14ac:dyDescent="0.2">
      <c r="B216" s="63"/>
      <c r="D216" s="64" t="s">
        <v>60</v>
      </c>
      <c r="E216" s="73" t="s">
        <v>321</v>
      </c>
      <c r="F216" s="73" t="s">
        <v>322</v>
      </c>
      <c r="I216" s="66"/>
      <c r="J216" s="74">
        <f>BK216</f>
        <v>0</v>
      </c>
      <c r="L216" s="63"/>
      <c r="M216" s="68"/>
      <c r="P216" s="69">
        <f>SUM(P217:P220)</f>
        <v>0</v>
      </c>
      <c r="R216" s="69">
        <f>SUM(R217:R220)</f>
        <v>1.5241600000000001E-3</v>
      </c>
      <c r="T216" s="70">
        <f>SUM(T217:T220)</f>
        <v>0</v>
      </c>
      <c r="AR216" s="64" t="s">
        <v>67</v>
      </c>
      <c r="AT216" s="71" t="s">
        <v>60</v>
      </c>
      <c r="AU216" s="71" t="s">
        <v>67</v>
      </c>
      <c r="AY216" s="64" t="s">
        <v>64</v>
      </c>
      <c r="BK216" s="72">
        <f>SUM(BK217:BK220)</f>
        <v>0</v>
      </c>
    </row>
    <row r="217" spans="2:65" s="9" customFormat="1" ht="21.75" customHeight="1" x14ac:dyDescent="0.25">
      <c r="B217" s="102"/>
      <c r="C217" s="112" t="s">
        <v>323</v>
      </c>
      <c r="D217" s="93" t="s">
        <v>102</v>
      </c>
      <c r="E217" s="94" t="s">
        <v>324</v>
      </c>
      <c r="F217" s="95" t="s">
        <v>325</v>
      </c>
      <c r="G217" s="96" t="s">
        <v>278</v>
      </c>
      <c r="H217" s="97">
        <v>1</v>
      </c>
      <c r="I217" s="98"/>
      <c r="J217" s="99">
        <f>ROUND(I217*H217,2)</f>
        <v>0</v>
      </c>
      <c r="K217" s="143"/>
      <c r="L217" s="144"/>
      <c r="M217" s="145" t="s">
        <v>20</v>
      </c>
      <c r="N217" s="101" t="s">
        <v>35</v>
      </c>
      <c r="P217" s="83">
        <f>O217*H217</f>
        <v>0</v>
      </c>
      <c r="Q217" s="83">
        <v>0</v>
      </c>
      <c r="R217" s="83">
        <f>Q217*H217</f>
        <v>0</v>
      </c>
      <c r="S217" s="83">
        <v>0</v>
      </c>
      <c r="T217" s="84">
        <f>S217*H217</f>
        <v>0</v>
      </c>
      <c r="AR217" s="85" t="s">
        <v>243</v>
      </c>
      <c r="AT217" s="85" t="s">
        <v>102</v>
      </c>
      <c r="AU217" s="85" t="s">
        <v>13</v>
      </c>
      <c r="AY217" s="2" t="s">
        <v>64</v>
      </c>
      <c r="BE217" s="86">
        <f>IF(N217="základní",J217,0)</f>
        <v>0</v>
      </c>
      <c r="BF217" s="86">
        <f>IF(N217="snížená",J217,0)</f>
        <v>0</v>
      </c>
      <c r="BG217" s="86">
        <f>IF(N217="zákl. přenesená",J217,0)</f>
        <v>0</v>
      </c>
      <c r="BH217" s="86">
        <f>IF(N217="sníž. přenesená",J217,0)</f>
        <v>0</v>
      </c>
      <c r="BI217" s="86">
        <f>IF(N217="nulová",J217,0)</f>
        <v>0</v>
      </c>
      <c r="BJ217" s="2" t="s">
        <v>67</v>
      </c>
      <c r="BK217" s="86">
        <f>ROUND(I217*H217,2)</f>
        <v>0</v>
      </c>
      <c r="BL217" s="2" t="s">
        <v>81</v>
      </c>
      <c r="BM217" s="85" t="s">
        <v>326</v>
      </c>
    </row>
    <row r="218" spans="2:65" s="9" customFormat="1" ht="24.2" customHeight="1" x14ac:dyDescent="0.25">
      <c r="B218" s="102"/>
      <c r="C218" s="106" t="s">
        <v>327</v>
      </c>
      <c r="D218" s="75" t="s">
        <v>5</v>
      </c>
      <c r="E218" s="76" t="s">
        <v>328</v>
      </c>
      <c r="F218" s="77" t="s">
        <v>329</v>
      </c>
      <c r="G218" s="78" t="s">
        <v>7</v>
      </c>
      <c r="H218" s="87">
        <v>38.103999999999999</v>
      </c>
      <c r="I218" s="79"/>
      <c r="J218" s="80">
        <f>ROUND(I218*H218,2)</f>
        <v>0</v>
      </c>
      <c r="K218" s="137"/>
      <c r="L218" s="10"/>
      <c r="M218" s="138" t="s">
        <v>20</v>
      </c>
      <c r="N218" s="82" t="s">
        <v>35</v>
      </c>
      <c r="P218" s="83">
        <f>O218*H218</f>
        <v>0</v>
      </c>
      <c r="Q218" s="83">
        <v>4.0000000000000003E-5</v>
      </c>
      <c r="R218" s="83">
        <f>Q218*H218</f>
        <v>1.5241600000000001E-3</v>
      </c>
      <c r="S218" s="83">
        <v>0</v>
      </c>
      <c r="T218" s="84">
        <f>S218*H218</f>
        <v>0</v>
      </c>
      <c r="AR218" s="85" t="s">
        <v>81</v>
      </c>
      <c r="AT218" s="85" t="s">
        <v>5</v>
      </c>
      <c r="AU218" s="85" t="s">
        <v>13</v>
      </c>
      <c r="AY218" s="2" t="s">
        <v>64</v>
      </c>
      <c r="BE218" s="86">
        <f>IF(N218="základní",J218,0)</f>
        <v>0</v>
      </c>
      <c r="BF218" s="86">
        <f>IF(N218="snížená",J218,0)</f>
        <v>0</v>
      </c>
      <c r="BG218" s="86">
        <f>IF(N218="zákl. přenesená",J218,0)</f>
        <v>0</v>
      </c>
      <c r="BH218" s="86">
        <f>IF(N218="sníž. přenesená",J218,0)</f>
        <v>0</v>
      </c>
      <c r="BI218" s="86">
        <f>IF(N218="nulová",J218,0)</f>
        <v>0</v>
      </c>
      <c r="BJ218" s="2" t="s">
        <v>67</v>
      </c>
      <c r="BK218" s="86">
        <f>ROUND(I218*H218,2)</f>
        <v>0</v>
      </c>
      <c r="BL218" s="2" t="s">
        <v>81</v>
      </c>
      <c r="BM218" s="85" t="s">
        <v>330</v>
      </c>
    </row>
    <row r="219" spans="2:65" s="107" customFormat="1" x14ac:dyDescent="0.25">
      <c r="B219" s="108"/>
      <c r="D219" s="139" t="s">
        <v>203</v>
      </c>
      <c r="E219" s="109" t="s">
        <v>20</v>
      </c>
      <c r="F219" s="140" t="s">
        <v>331</v>
      </c>
      <c r="H219" s="141">
        <v>38.103999999999999</v>
      </c>
      <c r="I219" s="110"/>
      <c r="L219" s="108"/>
      <c r="M219" s="142"/>
      <c r="T219" s="111"/>
      <c r="AT219" s="109" t="s">
        <v>203</v>
      </c>
      <c r="AU219" s="109" t="s">
        <v>13</v>
      </c>
      <c r="AV219" s="107" t="s">
        <v>13</v>
      </c>
      <c r="AW219" s="107" t="s">
        <v>205</v>
      </c>
      <c r="AX219" s="107" t="s">
        <v>63</v>
      </c>
      <c r="AY219" s="109" t="s">
        <v>64</v>
      </c>
    </row>
    <row r="220" spans="2:65" s="9" customFormat="1" ht="16.5" customHeight="1" x14ac:dyDescent="0.25">
      <c r="B220" s="102"/>
      <c r="C220" s="112" t="s">
        <v>332</v>
      </c>
      <c r="D220" s="93" t="s">
        <v>102</v>
      </c>
      <c r="E220" s="94" t="s">
        <v>333</v>
      </c>
      <c r="F220" s="95" t="s">
        <v>334</v>
      </c>
      <c r="G220" s="96" t="s">
        <v>278</v>
      </c>
      <c r="H220" s="97">
        <v>1</v>
      </c>
      <c r="I220" s="98"/>
      <c r="J220" s="99">
        <f>ROUND(I220*H220,2)</f>
        <v>0</v>
      </c>
      <c r="K220" s="143"/>
      <c r="L220" s="144"/>
      <c r="M220" s="145" t="s">
        <v>20</v>
      </c>
      <c r="N220" s="101" t="s">
        <v>35</v>
      </c>
      <c r="P220" s="83">
        <f>O220*H220</f>
        <v>0</v>
      </c>
      <c r="Q220" s="83">
        <v>0</v>
      </c>
      <c r="R220" s="83">
        <f>Q220*H220</f>
        <v>0</v>
      </c>
      <c r="S220" s="83">
        <v>0</v>
      </c>
      <c r="T220" s="84">
        <f>S220*H220</f>
        <v>0</v>
      </c>
      <c r="AR220" s="85" t="s">
        <v>243</v>
      </c>
      <c r="AT220" s="85" t="s">
        <v>102</v>
      </c>
      <c r="AU220" s="85" t="s">
        <v>13</v>
      </c>
      <c r="AY220" s="2" t="s">
        <v>64</v>
      </c>
      <c r="BE220" s="86">
        <f>IF(N220="základní",J220,0)</f>
        <v>0</v>
      </c>
      <c r="BF220" s="86">
        <f>IF(N220="snížená",J220,0)</f>
        <v>0</v>
      </c>
      <c r="BG220" s="86">
        <f>IF(N220="zákl. přenesená",J220,0)</f>
        <v>0</v>
      </c>
      <c r="BH220" s="86">
        <f>IF(N220="sníž. přenesená",J220,0)</f>
        <v>0</v>
      </c>
      <c r="BI220" s="86">
        <f>IF(N220="nulová",J220,0)</f>
        <v>0</v>
      </c>
      <c r="BJ220" s="2" t="s">
        <v>67</v>
      </c>
      <c r="BK220" s="86">
        <f>ROUND(I220*H220,2)</f>
        <v>0</v>
      </c>
      <c r="BL220" s="2" t="s">
        <v>81</v>
      </c>
      <c r="BM220" s="85" t="s">
        <v>335</v>
      </c>
    </row>
    <row r="221" spans="2:65" s="62" customFormat="1" ht="22.9" customHeight="1" x14ac:dyDescent="0.2">
      <c r="B221" s="63"/>
      <c r="D221" s="64" t="s">
        <v>60</v>
      </c>
      <c r="E221" s="73" t="s">
        <v>336</v>
      </c>
      <c r="F221" s="73" t="s">
        <v>337</v>
      </c>
      <c r="I221" s="66"/>
      <c r="J221" s="74">
        <f>BK221</f>
        <v>0</v>
      </c>
      <c r="L221" s="63"/>
      <c r="M221" s="68"/>
      <c r="P221" s="69">
        <f>P222</f>
        <v>0</v>
      </c>
      <c r="R221" s="69">
        <f>R222</f>
        <v>7.3500000000000006E-3</v>
      </c>
      <c r="T221" s="70">
        <f>T222</f>
        <v>0</v>
      </c>
      <c r="AR221" s="64" t="s">
        <v>67</v>
      </c>
      <c r="AT221" s="71" t="s">
        <v>60</v>
      </c>
      <c r="AU221" s="71" t="s">
        <v>67</v>
      </c>
      <c r="AY221" s="64" t="s">
        <v>64</v>
      </c>
      <c r="BK221" s="72">
        <f>BK222</f>
        <v>0</v>
      </c>
    </row>
    <row r="222" spans="2:65" s="9" customFormat="1" ht="37.9" customHeight="1" x14ac:dyDescent="0.25">
      <c r="B222" s="102"/>
      <c r="C222" s="106" t="s">
        <v>338</v>
      </c>
      <c r="D222" s="75" t="s">
        <v>5</v>
      </c>
      <c r="E222" s="76" t="s">
        <v>339</v>
      </c>
      <c r="F222" s="77" t="s">
        <v>340</v>
      </c>
      <c r="G222" s="78" t="s">
        <v>7</v>
      </c>
      <c r="H222" s="87">
        <v>35</v>
      </c>
      <c r="I222" s="79"/>
      <c r="J222" s="80">
        <f>ROUND(I222*H222,2)</f>
        <v>0</v>
      </c>
      <c r="K222" s="137"/>
      <c r="L222" s="10"/>
      <c r="M222" s="138" t="s">
        <v>20</v>
      </c>
      <c r="N222" s="82" t="s">
        <v>35</v>
      </c>
      <c r="P222" s="83">
        <f>O222*H222</f>
        <v>0</v>
      </c>
      <c r="Q222" s="83">
        <v>2.1000000000000001E-4</v>
      </c>
      <c r="R222" s="83">
        <f>Q222*H222</f>
        <v>7.3500000000000006E-3</v>
      </c>
      <c r="S222" s="83">
        <v>0</v>
      </c>
      <c r="T222" s="84">
        <f>S222*H222</f>
        <v>0</v>
      </c>
      <c r="AR222" s="85" t="s">
        <v>70</v>
      </c>
      <c r="AT222" s="85" t="s">
        <v>5</v>
      </c>
      <c r="AU222" s="85" t="s">
        <v>13</v>
      </c>
      <c r="AY222" s="2" t="s">
        <v>64</v>
      </c>
      <c r="BE222" s="86">
        <f>IF(N222="základní",J222,0)</f>
        <v>0</v>
      </c>
      <c r="BF222" s="86">
        <f>IF(N222="snížená",J222,0)</f>
        <v>0</v>
      </c>
      <c r="BG222" s="86">
        <f>IF(N222="zákl. přenesená",J222,0)</f>
        <v>0</v>
      </c>
      <c r="BH222" s="86">
        <f>IF(N222="sníž. přenesená",J222,0)</f>
        <v>0</v>
      </c>
      <c r="BI222" s="86">
        <f>IF(N222="nulová",J222,0)</f>
        <v>0</v>
      </c>
      <c r="BJ222" s="2" t="s">
        <v>67</v>
      </c>
      <c r="BK222" s="86">
        <f>ROUND(I222*H222,2)</f>
        <v>0</v>
      </c>
      <c r="BL222" s="2" t="s">
        <v>70</v>
      </c>
      <c r="BM222" s="85" t="s">
        <v>341</v>
      </c>
    </row>
    <row r="223" spans="2:65" s="62" customFormat="1" ht="22.9" customHeight="1" x14ac:dyDescent="0.2">
      <c r="B223" s="63"/>
      <c r="D223" s="64" t="s">
        <v>60</v>
      </c>
      <c r="E223" s="73" t="s">
        <v>342</v>
      </c>
      <c r="F223" s="73" t="s">
        <v>343</v>
      </c>
      <c r="I223" s="66"/>
      <c r="J223" s="74">
        <f>BK223</f>
        <v>0</v>
      </c>
      <c r="L223" s="63"/>
      <c r="M223" s="68"/>
      <c r="P223" s="69">
        <f>SUM(P224:P230)</f>
        <v>0</v>
      </c>
      <c r="R223" s="69">
        <f>SUM(R224:R230)</f>
        <v>0</v>
      </c>
      <c r="T223" s="70">
        <f>SUM(T224:T230)</f>
        <v>0</v>
      </c>
      <c r="AR223" s="64" t="s">
        <v>67</v>
      </c>
      <c r="AT223" s="71" t="s">
        <v>60</v>
      </c>
      <c r="AU223" s="71" t="s">
        <v>67</v>
      </c>
      <c r="AY223" s="64" t="s">
        <v>64</v>
      </c>
      <c r="BK223" s="72">
        <f>SUM(BK224:BK230)</f>
        <v>0</v>
      </c>
    </row>
    <row r="224" spans="2:65" s="9" customFormat="1" ht="24.2" customHeight="1" x14ac:dyDescent="0.25">
      <c r="B224" s="102"/>
      <c r="C224" s="106" t="s">
        <v>344</v>
      </c>
      <c r="D224" s="75" t="s">
        <v>5</v>
      </c>
      <c r="E224" s="76" t="s">
        <v>345</v>
      </c>
      <c r="F224" s="77" t="s">
        <v>346</v>
      </c>
      <c r="G224" s="78" t="s">
        <v>77</v>
      </c>
      <c r="H224" s="87">
        <v>36.052999999999997</v>
      </c>
      <c r="I224" s="79"/>
      <c r="J224" s="80">
        <f>ROUND(I224*H224,2)</f>
        <v>0</v>
      </c>
      <c r="K224" s="137"/>
      <c r="L224" s="10"/>
      <c r="M224" s="138" t="s">
        <v>20</v>
      </c>
      <c r="N224" s="82" t="s">
        <v>35</v>
      </c>
      <c r="P224" s="83">
        <f>O224*H224</f>
        <v>0</v>
      </c>
      <c r="Q224" s="83">
        <v>0</v>
      </c>
      <c r="R224" s="83">
        <f>Q224*H224</f>
        <v>0</v>
      </c>
      <c r="S224" s="83">
        <v>0</v>
      </c>
      <c r="T224" s="84">
        <f>S224*H224</f>
        <v>0</v>
      </c>
      <c r="AR224" s="85" t="s">
        <v>81</v>
      </c>
      <c r="AT224" s="85" t="s">
        <v>5</v>
      </c>
      <c r="AU224" s="85" t="s">
        <v>13</v>
      </c>
      <c r="AY224" s="2" t="s">
        <v>64</v>
      </c>
      <c r="BE224" s="86">
        <f>IF(N224="základní",J224,0)</f>
        <v>0</v>
      </c>
      <c r="BF224" s="86">
        <f>IF(N224="snížená",J224,0)</f>
        <v>0</v>
      </c>
      <c r="BG224" s="86">
        <f>IF(N224="zákl. přenesená",J224,0)</f>
        <v>0</v>
      </c>
      <c r="BH224" s="86">
        <f>IF(N224="sníž. přenesená",J224,0)</f>
        <v>0</v>
      </c>
      <c r="BI224" s="86">
        <f>IF(N224="nulová",J224,0)</f>
        <v>0</v>
      </c>
      <c r="BJ224" s="2" t="s">
        <v>67</v>
      </c>
      <c r="BK224" s="86">
        <f>ROUND(I224*H224,2)</f>
        <v>0</v>
      </c>
      <c r="BL224" s="2" t="s">
        <v>81</v>
      </c>
      <c r="BM224" s="85" t="s">
        <v>347</v>
      </c>
    </row>
    <row r="225" spans="2:65" s="9" customFormat="1" ht="33" customHeight="1" x14ac:dyDescent="0.25">
      <c r="B225" s="102"/>
      <c r="C225" s="106" t="s">
        <v>348</v>
      </c>
      <c r="D225" s="75" t="s">
        <v>5</v>
      </c>
      <c r="E225" s="76" t="s">
        <v>349</v>
      </c>
      <c r="F225" s="77" t="s">
        <v>350</v>
      </c>
      <c r="G225" s="78" t="s">
        <v>77</v>
      </c>
      <c r="H225" s="87">
        <v>144.21199999999999</v>
      </c>
      <c r="I225" s="79"/>
      <c r="J225" s="80">
        <f>ROUND(I225*H225,2)</f>
        <v>0</v>
      </c>
      <c r="K225" s="137"/>
      <c r="L225" s="10"/>
      <c r="M225" s="138" t="s">
        <v>20</v>
      </c>
      <c r="N225" s="82" t="s">
        <v>35</v>
      </c>
      <c r="P225" s="83">
        <f>O225*H225</f>
        <v>0</v>
      </c>
      <c r="Q225" s="83">
        <v>0</v>
      </c>
      <c r="R225" s="83">
        <f>Q225*H225</f>
        <v>0</v>
      </c>
      <c r="S225" s="83">
        <v>0</v>
      </c>
      <c r="T225" s="84">
        <f>S225*H225</f>
        <v>0</v>
      </c>
      <c r="AR225" s="85" t="s">
        <v>81</v>
      </c>
      <c r="AT225" s="85" t="s">
        <v>5</v>
      </c>
      <c r="AU225" s="85" t="s">
        <v>13</v>
      </c>
      <c r="AY225" s="2" t="s">
        <v>64</v>
      </c>
      <c r="BE225" s="86">
        <f>IF(N225="základní",J225,0)</f>
        <v>0</v>
      </c>
      <c r="BF225" s="86">
        <f>IF(N225="snížená",J225,0)</f>
        <v>0</v>
      </c>
      <c r="BG225" s="86">
        <f>IF(N225="zákl. přenesená",J225,0)</f>
        <v>0</v>
      </c>
      <c r="BH225" s="86">
        <f>IF(N225="sníž. přenesená",J225,0)</f>
        <v>0</v>
      </c>
      <c r="BI225" s="86">
        <f>IF(N225="nulová",J225,0)</f>
        <v>0</v>
      </c>
      <c r="BJ225" s="2" t="s">
        <v>67</v>
      </c>
      <c r="BK225" s="86">
        <f>ROUND(I225*H225,2)</f>
        <v>0</v>
      </c>
      <c r="BL225" s="2" t="s">
        <v>81</v>
      </c>
      <c r="BM225" s="85" t="s">
        <v>351</v>
      </c>
    </row>
    <row r="226" spans="2:65" s="107" customFormat="1" x14ac:dyDescent="0.25">
      <c r="B226" s="108"/>
      <c r="D226" s="139" t="s">
        <v>203</v>
      </c>
      <c r="F226" s="140" t="s">
        <v>352</v>
      </c>
      <c r="H226" s="141">
        <v>144.21199999999999</v>
      </c>
      <c r="I226" s="110"/>
      <c r="L226" s="108"/>
      <c r="M226" s="142"/>
      <c r="T226" s="111"/>
      <c r="AT226" s="109" t="s">
        <v>203</v>
      </c>
      <c r="AU226" s="109" t="s">
        <v>13</v>
      </c>
      <c r="AV226" s="107" t="s">
        <v>13</v>
      </c>
      <c r="AW226" s="107" t="s">
        <v>16</v>
      </c>
      <c r="AX226" s="107" t="s">
        <v>67</v>
      </c>
      <c r="AY226" s="109" t="s">
        <v>64</v>
      </c>
    </row>
    <row r="227" spans="2:65" s="9" customFormat="1" ht="24.2" customHeight="1" x14ac:dyDescent="0.25">
      <c r="B227" s="102"/>
      <c r="C227" s="106" t="s">
        <v>353</v>
      </c>
      <c r="D227" s="75" t="s">
        <v>5</v>
      </c>
      <c r="E227" s="76" t="s">
        <v>354</v>
      </c>
      <c r="F227" s="77" t="s">
        <v>355</v>
      </c>
      <c r="G227" s="78" t="s">
        <v>77</v>
      </c>
      <c r="H227" s="87">
        <v>36.052999999999997</v>
      </c>
      <c r="I227" s="79"/>
      <c r="J227" s="80">
        <f>ROUND(I227*H227,2)</f>
        <v>0</v>
      </c>
      <c r="K227" s="137"/>
      <c r="L227" s="10"/>
      <c r="M227" s="138" t="s">
        <v>20</v>
      </c>
      <c r="N227" s="82" t="s">
        <v>35</v>
      </c>
      <c r="P227" s="83">
        <f>O227*H227</f>
        <v>0</v>
      </c>
      <c r="Q227" s="83">
        <v>0</v>
      </c>
      <c r="R227" s="83">
        <f>Q227*H227</f>
        <v>0</v>
      </c>
      <c r="S227" s="83">
        <v>0</v>
      </c>
      <c r="T227" s="84">
        <f>S227*H227</f>
        <v>0</v>
      </c>
      <c r="AR227" s="85" t="s">
        <v>81</v>
      </c>
      <c r="AT227" s="85" t="s">
        <v>5</v>
      </c>
      <c r="AU227" s="85" t="s">
        <v>13</v>
      </c>
      <c r="AY227" s="2" t="s">
        <v>64</v>
      </c>
      <c r="BE227" s="86">
        <f>IF(N227="základní",J227,0)</f>
        <v>0</v>
      </c>
      <c r="BF227" s="86">
        <f>IF(N227="snížená",J227,0)</f>
        <v>0</v>
      </c>
      <c r="BG227" s="86">
        <f>IF(N227="zákl. přenesená",J227,0)</f>
        <v>0</v>
      </c>
      <c r="BH227" s="86">
        <f>IF(N227="sníž. přenesená",J227,0)</f>
        <v>0</v>
      </c>
      <c r="BI227" s="86">
        <f>IF(N227="nulová",J227,0)</f>
        <v>0</v>
      </c>
      <c r="BJ227" s="2" t="s">
        <v>67</v>
      </c>
      <c r="BK227" s="86">
        <f>ROUND(I227*H227,2)</f>
        <v>0</v>
      </c>
      <c r="BL227" s="2" t="s">
        <v>81</v>
      </c>
      <c r="BM227" s="85" t="s">
        <v>356</v>
      </c>
    </row>
    <row r="228" spans="2:65" s="9" customFormat="1" ht="24.2" customHeight="1" x14ac:dyDescent="0.25">
      <c r="B228" s="102"/>
      <c r="C228" s="106" t="s">
        <v>105</v>
      </c>
      <c r="D228" s="75" t="s">
        <v>5</v>
      </c>
      <c r="E228" s="76" t="s">
        <v>83</v>
      </c>
      <c r="F228" s="77" t="s">
        <v>357</v>
      </c>
      <c r="G228" s="78" t="s">
        <v>77</v>
      </c>
      <c r="H228" s="87">
        <v>324.47699999999998</v>
      </c>
      <c r="I228" s="79"/>
      <c r="J228" s="80">
        <f>ROUND(I228*H228,2)</f>
        <v>0</v>
      </c>
      <c r="K228" s="137"/>
      <c r="L228" s="10"/>
      <c r="M228" s="138" t="s">
        <v>20</v>
      </c>
      <c r="N228" s="82" t="s">
        <v>35</v>
      </c>
      <c r="P228" s="83">
        <f>O228*H228</f>
        <v>0</v>
      </c>
      <c r="Q228" s="83">
        <v>0</v>
      </c>
      <c r="R228" s="83">
        <f>Q228*H228</f>
        <v>0</v>
      </c>
      <c r="S228" s="83">
        <v>0</v>
      </c>
      <c r="T228" s="84">
        <f>S228*H228</f>
        <v>0</v>
      </c>
      <c r="AR228" s="85" t="s">
        <v>81</v>
      </c>
      <c r="AT228" s="85" t="s">
        <v>5</v>
      </c>
      <c r="AU228" s="85" t="s">
        <v>13</v>
      </c>
      <c r="AY228" s="2" t="s">
        <v>64</v>
      </c>
      <c r="BE228" s="86">
        <f>IF(N228="základní",J228,0)</f>
        <v>0</v>
      </c>
      <c r="BF228" s="86">
        <f>IF(N228="snížená",J228,0)</f>
        <v>0</v>
      </c>
      <c r="BG228" s="86">
        <f>IF(N228="zákl. přenesená",J228,0)</f>
        <v>0</v>
      </c>
      <c r="BH228" s="86">
        <f>IF(N228="sníž. přenesená",J228,0)</f>
        <v>0</v>
      </c>
      <c r="BI228" s="86">
        <f>IF(N228="nulová",J228,0)</f>
        <v>0</v>
      </c>
      <c r="BJ228" s="2" t="s">
        <v>67</v>
      </c>
      <c r="BK228" s="86">
        <f>ROUND(I228*H228,2)</f>
        <v>0</v>
      </c>
      <c r="BL228" s="2" t="s">
        <v>81</v>
      </c>
      <c r="BM228" s="85" t="s">
        <v>358</v>
      </c>
    </row>
    <row r="229" spans="2:65" s="107" customFormat="1" x14ac:dyDescent="0.25">
      <c r="B229" s="108"/>
      <c r="D229" s="139" t="s">
        <v>203</v>
      </c>
      <c r="F229" s="140" t="s">
        <v>359</v>
      </c>
      <c r="H229" s="141">
        <v>324.47699999999998</v>
      </c>
      <c r="I229" s="110"/>
      <c r="L229" s="108"/>
      <c r="M229" s="142"/>
      <c r="T229" s="111"/>
      <c r="AT229" s="109" t="s">
        <v>203</v>
      </c>
      <c r="AU229" s="109" t="s">
        <v>13</v>
      </c>
      <c r="AV229" s="107" t="s">
        <v>13</v>
      </c>
      <c r="AW229" s="107" t="s">
        <v>16</v>
      </c>
      <c r="AX229" s="107" t="s">
        <v>67</v>
      </c>
      <c r="AY229" s="109" t="s">
        <v>64</v>
      </c>
    </row>
    <row r="230" spans="2:65" s="9" customFormat="1" ht="24.2" customHeight="1" x14ac:dyDescent="0.25">
      <c r="B230" s="102"/>
      <c r="C230" s="106" t="s">
        <v>360</v>
      </c>
      <c r="D230" s="75" t="s">
        <v>5</v>
      </c>
      <c r="E230" s="76" t="s">
        <v>86</v>
      </c>
      <c r="F230" s="77" t="s">
        <v>361</v>
      </c>
      <c r="G230" s="78" t="s">
        <v>77</v>
      </c>
      <c r="H230" s="87">
        <v>36.052999999999997</v>
      </c>
      <c r="I230" s="79"/>
      <c r="J230" s="80">
        <f>ROUND(I230*H230,2)</f>
        <v>0</v>
      </c>
      <c r="K230" s="137"/>
      <c r="L230" s="10"/>
      <c r="M230" s="138" t="s">
        <v>20</v>
      </c>
      <c r="N230" s="82" t="s">
        <v>35</v>
      </c>
      <c r="P230" s="83">
        <f>O230*H230</f>
        <v>0</v>
      </c>
      <c r="Q230" s="83">
        <v>0</v>
      </c>
      <c r="R230" s="83">
        <f>Q230*H230</f>
        <v>0</v>
      </c>
      <c r="S230" s="83">
        <v>0</v>
      </c>
      <c r="T230" s="84">
        <f>S230*H230</f>
        <v>0</v>
      </c>
      <c r="AR230" s="85" t="s">
        <v>81</v>
      </c>
      <c r="AT230" s="85" t="s">
        <v>5</v>
      </c>
      <c r="AU230" s="85" t="s">
        <v>13</v>
      </c>
      <c r="AY230" s="2" t="s">
        <v>64</v>
      </c>
      <c r="BE230" s="86">
        <f>IF(N230="základní",J230,0)</f>
        <v>0</v>
      </c>
      <c r="BF230" s="86">
        <f>IF(N230="snížená",J230,0)</f>
        <v>0</v>
      </c>
      <c r="BG230" s="86">
        <f>IF(N230="zákl. přenesená",J230,0)</f>
        <v>0</v>
      </c>
      <c r="BH230" s="86">
        <f>IF(N230="sníž. přenesená",J230,0)</f>
        <v>0</v>
      </c>
      <c r="BI230" s="86">
        <f>IF(N230="nulová",J230,0)</f>
        <v>0</v>
      </c>
      <c r="BJ230" s="2" t="s">
        <v>67</v>
      </c>
      <c r="BK230" s="86">
        <f>ROUND(I230*H230,2)</f>
        <v>0</v>
      </c>
      <c r="BL230" s="2" t="s">
        <v>81</v>
      </c>
      <c r="BM230" s="85" t="s">
        <v>362</v>
      </c>
    </row>
    <row r="231" spans="2:65" s="62" customFormat="1" ht="22.9" customHeight="1" x14ac:dyDescent="0.2">
      <c r="B231" s="63"/>
      <c r="D231" s="64" t="s">
        <v>60</v>
      </c>
      <c r="E231" s="73" t="s">
        <v>363</v>
      </c>
      <c r="F231" s="73" t="s">
        <v>364</v>
      </c>
      <c r="I231" s="66"/>
      <c r="J231" s="74">
        <f>BK231</f>
        <v>0</v>
      </c>
      <c r="L231" s="63"/>
      <c r="M231" s="68"/>
      <c r="P231" s="69">
        <f>P232</f>
        <v>0</v>
      </c>
      <c r="R231" s="69">
        <f>R232</f>
        <v>0</v>
      </c>
      <c r="T231" s="70">
        <f>T232</f>
        <v>0</v>
      </c>
      <c r="AR231" s="64" t="s">
        <v>67</v>
      </c>
      <c r="AT231" s="71" t="s">
        <v>60</v>
      </c>
      <c r="AU231" s="71" t="s">
        <v>67</v>
      </c>
      <c r="AY231" s="64" t="s">
        <v>64</v>
      </c>
      <c r="BK231" s="72">
        <f>BK232</f>
        <v>0</v>
      </c>
    </row>
    <row r="232" spans="2:65" s="9" customFormat="1" ht="16.5" customHeight="1" x14ac:dyDescent="0.25">
      <c r="B232" s="102"/>
      <c r="C232" s="106" t="s">
        <v>365</v>
      </c>
      <c r="D232" s="75" t="s">
        <v>5</v>
      </c>
      <c r="E232" s="76" t="s">
        <v>366</v>
      </c>
      <c r="F232" s="77" t="s">
        <v>367</v>
      </c>
      <c r="G232" s="78" t="s">
        <v>77</v>
      </c>
      <c r="H232" s="87">
        <v>43.634</v>
      </c>
      <c r="I232" s="79"/>
      <c r="J232" s="80">
        <f>ROUND(I232*H232,2)</f>
        <v>0</v>
      </c>
      <c r="K232" s="137"/>
      <c r="L232" s="10"/>
      <c r="M232" s="138" t="s">
        <v>20</v>
      </c>
      <c r="N232" s="82" t="s">
        <v>35</v>
      </c>
      <c r="P232" s="83">
        <f>O232*H232</f>
        <v>0</v>
      </c>
      <c r="Q232" s="83">
        <v>0</v>
      </c>
      <c r="R232" s="83">
        <f>Q232*H232</f>
        <v>0</v>
      </c>
      <c r="S232" s="83">
        <v>0</v>
      </c>
      <c r="T232" s="84">
        <f>S232*H232</f>
        <v>0</v>
      </c>
      <c r="AR232" s="85" t="s">
        <v>81</v>
      </c>
      <c r="AT232" s="85" t="s">
        <v>5</v>
      </c>
      <c r="AU232" s="85" t="s">
        <v>13</v>
      </c>
      <c r="AY232" s="2" t="s">
        <v>64</v>
      </c>
      <c r="BE232" s="86">
        <f>IF(N232="základní",J232,0)</f>
        <v>0</v>
      </c>
      <c r="BF232" s="86">
        <f>IF(N232="snížená",J232,0)</f>
        <v>0</v>
      </c>
      <c r="BG232" s="86">
        <f>IF(N232="zákl. přenesená",J232,0)</f>
        <v>0</v>
      </c>
      <c r="BH232" s="86">
        <f>IF(N232="sníž. přenesená",J232,0)</f>
        <v>0</v>
      </c>
      <c r="BI232" s="86">
        <f>IF(N232="nulová",J232,0)</f>
        <v>0</v>
      </c>
      <c r="BJ232" s="2" t="s">
        <v>67</v>
      </c>
      <c r="BK232" s="86">
        <f>ROUND(I232*H232,2)</f>
        <v>0</v>
      </c>
      <c r="BL232" s="2" t="s">
        <v>81</v>
      </c>
      <c r="BM232" s="85" t="s">
        <v>368</v>
      </c>
    </row>
    <row r="233" spans="2:65" s="62" customFormat="1" ht="25.9" customHeight="1" x14ac:dyDescent="0.2">
      <c r="B233" s="63"/>
      <c r="D233" s="64" t="s">
        <v>60</v>
      </c>
      <c r="E233" s="65" t="s">
        <v>61</v>
      </c>
      <c r="F233" s="65" t="s">
        <v>62</v>
      </c>
      <c r="I233" s="66"/>
      <c r="J233" s="67">
        <f>BK233</f>
        <v>0</v>
      </c>
      <c r="L233" s="63"/>
      <c r="M233" s="68"/>
      <c r="P233" s="69">
        <f>P234+P251+P258+P263+P266+P275+P283+P294+P300+P310</f>
        <v>0</v>
      </c>
      <c r="R233" s="69">
        <f>R234+R251+R258+R263+R266+R275+R283+R294+R300+R310</f>
        <v>2.4500181199999997</v>
      </c>
      <c r="T233" s="70">
        <f>T234+T251+T258+T263+T266+T275+T283+T294+T300+T310</f>
        <v>2.102E-2</v>
      </c>
      <c r="AR233" s="64" t="s">
        <v>13</v>
      </c>
      <c r="AT233" s="71" t="s">
        <v>60</v>
      </c>
      <c r="AU233" s="71" t="s">
        <v>63</v>
      </c>
      <c r="AY233" s="64" t="s">
        <v>64</v>
      </c>
      <c r="BK233" s="72">
        <f>BK234+BK251+BK258+BK263+BK266+BK275+BK283+BK294+BK300+BK310</f>
        <v>0</v>
      </c>
    </row>
    <row r="234" spans="2:65" s="62" customFormat="1" ht="22.9" customHeight="1" x14ac:dyDescent="0.2">
      <c r="B234" s="63"/>
      <c r="D234" s="64" t="s">
        <v>60</v>
      </c>
      <c r="E234" s="73" t="s">
        <v>369</v>
      </c>
      <c r="F234" s="73" t="s">
        <v>370</v>
      </c>
      <c r="I234" s="66"/>
      <c r="J234" s="74">
        <f>BK234</f>
        <v>0</v>
      </c>
      <c r="L234" s="63"/>
      <c r="M234" s="68"/>
      <c r="P234" s="69">
        <f>SUM(P235:P250)</f>
        <v>0</v>
      </c>
      <c r="R234" s="69">
        <f>SUM(R235:R250)</f>
        <v>0.26750040000000003</v>
      </c>
      <c r="T234" s="70">
        <f>SUM(T235:T250)</f>
        <v>0</v>
      </c>
      <c r="AR234" s="64" t="s">
        <v>13</v>
      </c>
      <c r="AT234" s="71" t="s">
        <v>60</v>
      </c>
      <c r="AU234" s="71" t="s">
        <v>67</v>
      </c>
      <c r="AY234" s="64" t="s">
        <v>64</v>
      </c>
      <c r="BK234" s="72">
        <f>SUM(BK235:BK250)</f>
        <v>0</v>
      </c>
    </row>
    <row r="235" spans="2:65" s="9" customFormat="1" ht="24.2" customHeight="1" x14ac:dyDescent="0.25">
      <c r="B235" s="102"/>
      <c r="C235" s="106" t="s">
        <v>371</v>
      </c>
      <c r="D235" s="75" t="s">
        <v>5</v>
      </c>
      <c r="E235" s="76" t="s">
        <v>372</v>
      </c>
      <c r="F235" s="77" t="s">
        <v>373</v>
      </c>
      <c r="G235" s="78" t="s">
        <v>7</v>
      </c>
      <c r="H235" s="87">
        <v>38.103999999999999</v>
      </c>
      <c r="I235" s="79"/>
      <c r="J235" s="80">
        <f>ROUND(I235*H235,2)</f>
        <v>0</v>
      </c>
      <c r="K235" s="137"/>
      <c r="L235" s="10"/>
      <c r="M235" s="138" t="s">
        <v>20</v>
      </c>
      <c r="N235" s="82" t="s">
        <v>35</v>
      </c>
      <c r="P235" s="83">
        <f>O235*H235</f>
        <v>0</v>
      </c>
      <c r="Q235" s="83">
        <v>0</v>
      </c>
      <c r="R235" s="83">
        <f>Q235*H235</f>
        <v>0</v>
      </c>
      <c r="S235" s="83">
        <v>0</v>
      </c>
      <c r="T235" s="84">
        <f>S235*H235</f>
        <v>0</v>
      </c>
      <c r="AR235" s="85" t="s">
        <v>70</v>
      </c>
      <c r="AT235" s="85" t="s">
        <v>5</v>
      </c>
      <c r="AU235" s="85" t="s">
        <v>13</v>
      </c>
      <c r="AY235" s="2" t="s">
        <v>64</v>
      </c>
      <c r="BE235" s="86">
        <f>IF(N235="základní",J235,0)</f>
        <v>0</v>
      </c>
      <c r="BF235" s="86">
        <f>IF(N235="snížená",J235,0)</f>
        <v>0</v>
      </c>
      <c r="BG235" s="86">
        <f>IF(N235="zákl. přenesená",J235,0)</f>
        <v>0</v>
      </c>
      <c r="BH235" s="86">
        <f>IF(N235="sníž. přenesená",J235,0)</f>
        <v>0</v>
      </c>
      <c r="BI235" s="86">
        <f>IF(N235="nulová",J235,0)</f>
        <v>0</v>
      </c>
      <c r="BJ235" s="2" t="s">
        <v>67</v>
      </c>
      <c r="BK235" s="86">
        <f>ROUND(I235*H235,2)</f>
        <v>0</v>
      </c>
      <c r="BL235" s="2" t="s">
        <v>70</v>
      </c>
      <c r="BM235" s="85" t="s">
        <v>374</v>
      </c>
    </row>
    <row r="236" spans="2:65" s="107" customFormat="1" x14ac:dyDescent="0.25">
      <c r="B236" s="108"/>
      <c r="D236" s="139" t="s">
        <v>203</v>
      </c>
      <c r="E236" s="109" t="s">
        <v>20</v>
      </c>
      <c r="F236" s="140" t="s">
        <v>284</v>
      </c>
      <c r="H236" s="141">
        <v>38.103999999999999</v>
      </c>
      <c r="I236" s="110"/>
      <c r="L236" s="108"/>
      <c r="M236" s="142"/>
      <c r="T236" s="111"/>
      <c r="AT236" s="109" t="s">
        <v>203</v>
      </c>
      <c r="AU236" s="109" t="s">
        <v>13</v>
      </c>
      <c r="AV236" s="107" t="s">
        <v>13</v>
      </c>
      <c r="AW236" s="107" t="s">
        <v>205</v>
      </c>
      <c r="AX236" s="107" t="s">
        <v>63</v>
      </c>
      <c r="AY236" s="109" t="s">
        <v>64</v>
      </c>
    </row>
    <row r="237" spans="2:65" s="9" customFormat="1" ht="24.2" customHeight="1" x14ac:dyDescent="0.25">
      <c r="B237" s="102"/>
      <c r="C237" s="106" t="s">
        <v>375</v>
      </c>
      <c r="D237" s="75" t="s">
        <v>5</v>
      </c>
      <c r="E237" s="76" t="s">
        <v>376</v>
      </c>
      <c r="F237" s="77" t="s">
        <v>377</v>
      </c>
      <c r="G237" s="78" t="s">
        <v>7</v>
      </c>
      <c r="H237" s="87">
        <v>6.1470000000000002</v>
      </c>
      <c r="I237" s="79"/>
      <c r="J237" s="80">
        <f>ROUND(I237*H237,2)</f>
        <v>0</v>
      </c>
      <c r="K237" s="137"/>
      <c r="L237" s="10"/>
      <c r="M237" s="138" t="s">
        <v>20</v>
      </c>
      <c r="N237" s="82" t="s">
        <v>35</v>
      </c>
      <c r="P237" s="83">
        <f>O237*H237</f>
        <v>0</v>
      </c>
      <c r="Q237" s="83">
        <v>0</v>
      </c>
      <c r="R237" s="83">
        <f>Q237*H237</f>
        <v>0</v>
      </c>
      <c r="S237" s="83">
        <v>0</v>
      </c>
      <c r="T237" s="84">
        <f>S237*H237</f>
        <v>0</v>
      </c>
      <c r="AR237" s="85" t="s">
        <v>70</v>
      </c>
      <c r="AT237" s="85" t="s">
        <v>5</v>
      </c>
      <c r="AU237" s="85" t="s">
        <v>13</v>
      </c>
      <c r="AY237" s="2" t="s">
        <v>64</v>
      </c>
      <c r="BE237" s="86">
        <f>IF(N237="základní",J237,0)</f>
        <v>0</v>
      </c>
      <c r="BF237" s="86">
        <f>IF(N237="snížená",J237,0)</f>
        <v>0</v>
      </c>
      <c r="BG237" s="86">
        <f>IF(N237="zákl. přenesená",J237,0)</f>
        <v>0</v>
      </c>
      <c r="BH237" s="86">
        <f>IF(N237="sníž. přenesená",J237,0)</f>
        <v>0</v>
      </c>
      <c r="BI237" s="86">
        <f>IF(N237="nulová",J237,0)</f>
        <v>0</v>
      </c>
      <c r="BJ237" s="2" t="s">
        <v>67</v>
      </c>
      <c r="BK237" s="86">
        <f>ROUND(I237*H237,2)</f>
        <v>0</v>
      </c>
      <c r="BL237" s="2" t="s">
        <v>70</v>
      </c>
      <c r="BM237" s="85" t="s">
        <v>378</v>
      </c>
    </row>
    <row r="238" spans="2:65" s="107" customFormat="1" x14ac:dyDescent="0.25">
      <c r="B238" s="108"/>
      <c r="D238" s="139" t="s">
        <v>203</v>
      </c>
      <c r="E238" s="109" t="s">
        <v>20</v>
      </c>
      <c r="F238" s="140" t="s">
        <v>379</v>
      </c>
      <c r="H238" s="141">
        <v>6.1470000000000002</v>
      </c>
      <c r="I238" s="110"/>
      <c r="L238" s="108"/>
      <c r="M238" s="142"/>
      <c r="T238" s="111"/>
      <c r="AT238" s="109" t="s">
        <v>203</v>
      </c>
      <c r="AU238" s="109" t="s">
        <v>13</v>
      </c>
      <c r="AV238" s="107" t="s">
        <v>13</v>
      </c>
      <c r="AW238" s="107" t="s">
        <v>205</v>
      </c>
      <c r="AX238" s="107" t="s">
        <v>63</v>
      </c>
      <c r="AY238" s="109" t="s">
        <v>64</v>
      </c>
    </row>
    <row r="239" spans="2:65" s="9" customFormat="1" ht="16.5" customHeight="1" x14ac:dyDescent="0.25">
      <c r="B239" s="102"/>
      <c r="C239" s="112" t="s">
        <v>380</v>
      </c>
      <c r="D239" s="93" t="s">
        <v>102</v>
      </c>
      <c r="E239" s="94" t="s">
        <v>381</v>
      </c>
      <c r="F239" s="95" t="s">
        <v>382</v>
      </c>
      <c r="G239" s="96" t="s">
        <v>77</v>
      </c>
      <c r="H239" s="97">
        <v>1.7000000000000001E-2</v>
      </c>
      <c r="I239" s="98"/>
      <c r="J239" s="99">
        <f>ROUND(I239*H239,2)</f>
        <v>0</v>
      </c>
      <c r="K239" s="143"/>
      <c r="L239" s="144"/>
      <c r="M239" s="145" t="s">
        <v>20</v>
      </c>
      <c r="N239" s="101" t="s">
        <v>35</v>
      </c>
      <c r="P239" s="83">
        <f>O239*H239</f>
        <v>0</v>
      </c>
      <c r="Q239" s="83">
        <v>1</v>
      </c>
      <c r="R239" s="83">
        <f>Q239*H239</f>
        <v>1.7000000000000001E-2</v>
      </c>
      <c r="S239" s="83">
        <v>0</v>
      </c>
      <c r="T239" s="84">
        <f>S239*H239</f>
        <v>0</v>
      </c>
      <c r="AR239" s="85" t="s">
        <v>105</v>
      </c>
      <c r="AT239" s="85" t="s">
        <v>102</v>
      </c>
      <c r="AU239" s="85" t="s">
        <v>13</v>
      </c>
      <c r="AY239" s="2" t="s">
        <v>64</v>
      </c>
      <c r="BE239" s="86">
        <f>IF(N239="základní",J239,0)</f>
        <v>0</v>
      </c>
      <c r="BF239" s="86">
        <f>IF(N239="snížená",J239,0)</f>
        <v>0</v>
      </c>
      <c r="BG239" s="86">
        <f>IF(N239="zákl. přenesená",J239,0)</f>
        <v>0</v>
      </c>
      <c r="BH239" s="86">
        <f>IF(N239="sníž. přenesená",J239,0)</f>
        <v>0</v>
      </c>
      <c r="BI239" s="86">
        <f>IF(N239="nulová",J239,0)</f>
        <v>0</v>
      </c>
      <c r="BJ239" s="2" t="s">
        <v>67</v>
      </c>
      <c r="BK239" s="86">
        <f>ROUND(I239*H239,2)</f>
        <v>0</v>
      </c>
      <c r="BL239" s="2" t="s">
        <v>70</v>
      </c>
      <c r="BM239" s="85" t="s">
        <v>383</v>
      </c>
    </row>
    <row r="240" spans="2:65" s="107" customFormat="1" x14ac:dyDescent="0.25">
      <c r="B240" s="108"/>
      <c r="D240" s="139" t="s">
        <v>203</v>
      </c>
      <c r="E240" s="109" t="s">
        <v>20</v>
      </c>
      <c r="F240" s="140" t="s">
        <v>384</v>
      </c>
      <c r="H240" s="141">
        <v>1.4999999999999999E-2</v>
      </c>
      <c r="I240" s="110"/>
      <c r="L240" s="108"/>
      <c r="M240" s="142"/>
      <c r="T240" s="111"/>
      <c r="AT240" s="109" t="s">
        <v>203</v>
      </c>
      <c r="AU240" s="109" t="s">
        <v>13</v>
      </c>
      <c r="AV240" s="107" t="s">
        <v>13</v>
      </c>
      <c r="AW240" s="107" t="s">
        <v>205</v>
      </c>
      <c r="AX240" s="107" t="s">
        <v>63</v>
      </c>
      <c r="AY240" s="109" t="s">
        <v>64</v>
      </c>
    </row>
    <row r="241" spans="2:65" s="107" customFormat="1" x14ac:dyDescent="0.25">
      <c r="B241" s="108"/>
      <c r="D241" s="139" t="s">
        <v>203</v>
      </c>
      <c r="E241" s="109" t="s">
        <v>20</v>
      </c>
      <c r="F241" s="140" t="s">
        <v>385</v>
      </c>
      <c r="H241" s="141">
        <v>2E-3</v>
      </c>
      <c r="I241" s="110"/>
      <c r="L241" s="108"/>
      <c r="M241" s="142"/>
      <c r="T241" s="111"/>
      <c r="AT241" s="109" t="s">
        <v>203</v>
      </c>
      <c r="AU241" s="109" t="s">
        <v>13</v>
      </c>
      <c r="AV241" s="107" t="s">
        <v>13</v>
      </c>
      <c r="AW241" s="107" t="s">
        <v>205</v>
      </c>
      <c r="AX241" s="107" t="s">
        <v>63</v>
      </c>
      <c r="AY241" s="109" t="s">
        <v>64</v>
      </c>
    </row>
    <row r="242" spans="2:65" s="9" customFormat="1" ht="24.2" customHeight="1" x14ac:dyDescent="0.25">
      <c r="B242" s="102"/>
      <c r="C242" s="106" t="s">
        <v>386</v>
      </c>
      <c r="D242" s="75" t="s">
        <v>5</v>
      </c>
      <c r="E242" s="76" t="s">
        <v>387</v>
      </c>
      <c r="F242" s="77" t="s">
        <v>388</v>
      </c>
      <c r="G242" s="78" t="s">
        <v>7</v>
      </c>
      <c r="H242" s="87">
        <v>38.103999999999999</v>
      </c>
      <c r="I242" s="79"/>
      <c r="J242" s="80">
        <f>ROUND(I242*H242,2)</f>
        <v>0</v>
      </c>
      <c r="K242" s="137"/>
      <c r="L242" s="10"/>
      <c r="M242" s="138" t="s">
        <v>20</v>
      </c>
      <c r="N242" s="82" t="s">
        <v>35</v>
      </c>
      <c r="P242" s="83">
        <f>O242*H242</f>
        <v>0</v>
      </c>
      <c r="Q242" s="83">
        <v>4.0000000000000002E-4</v>
      </c>
      <c r="R242" s="83">
        <f>Q242*H242</f>
        <v>1.5241600000000001E-2</v>
      </c>
      <c r="S242" s="83">
        <v>0</v>
      </c>
      <c r="T242" s="84">
        <f>S242*H242</f>
        <v>0</v>
      </c>
      <c r="AR242" s="85" t="s">
        <v>70</v>
      </c>
      <c r="AT242" s="85" t="s">
        <v>5</v>
      </c>
      <c r="AU242" s="85" t="s">
        <v>13</v>
      </c>
      <c r="AY242" s="2" t="s">
        <v>64</v>
      </c>
      <c r="BE242" s="86">
        <f>IF(N242="základní",J242,0)</f>
        <v>0</v>
      </c>
      <c r="BF242" s="86">
        <f>IF(N242="snížená",J242,0)</f>
        <v>0</v>
      </c>
      <c r="BG242" s="86">
        <f>IF(N242="zákl. přenesená",J242,0)</f>
        <v>0</v>
      </c>
      <c r="BH242" s="86">
        <f>IF(N242="sníž. přenesená",J242,0)</f>
        <v>0</v>
      </c>
      <c r="BI242" s="86">
        <f>IF(N242="nulová",J242,0)</f>
        <v>0</v>
      </c>
      <c r="BJ242" s="2" t="s">
        <v>67</v>
      </c>
      <c r="BK242" s="86">
        <f>ROUND(I242*H242,2)</f>
        <v>0</v>
      </c>
      <c r="BL242" s="2" t="s">
        <v>70</v>
      </c>
      <c r="BM242" s="85" t="s">
        <v>389</v>
      </c>
    </row>
    <row r="243" spans="2:65" s="107" customFormat="1" x14ac:dyDescent="0.25">
      <c r="B243" s="108"/>
      <c r="D243" s="139" t="s">
        <v>203</v>
      </c>
      <c r="E243" s="109" t="s">
        <v>20</v>
      </c>
      <c r="F243" s="140" t="s">
        <v>284</v>
      </c>
      <c r="H243" s="141">
        <v>38.103999999999999</v>
      </c>
      <c r="I243" s="110"/>
      <c r="L243" s="108"/>
      <c r="M243" s="142"/>
      <c r="T243" s="111"/>
      <c r="AT243" s="109" t="s">
        <v>203</v>
      </c>
      <c r="AU243" s="109" t="s">
        <v>13</v>
      </c>
      <c r="AV243" s="107" t="s">
        <v>13</v>
      </c>
      <c r="AW243" s="107" t="s">
        <v>205</v>
      </c>
      <c r="AX243" s="107" t="s">
        <v>63</v>
      </c>
      <c r="AY243" s="109" t="s">
        <v>64</v>
      </c>
    </row>
    <row r="244" spans="2:65" s="9" customFormat="1" ht="24.2" customHeight="1" x14ac:dyDescent="0.25">
      <c r="B244" s="102"/>
      <c r="C244" s="106" t="s">
        <v>390</v>
      </c>
      <c r="D244" s="75" t="s">
        <v>5</v>
      </c>
      <c r="E244" s="76" t="s">
        <v>391</v>
      </c>
      <c r="F244" s="77" t="s">
        <v>392</v>
      </c>
      <c r="G244" s="78" t="s">
        <v>7</v>
      </c>
      <c r="H244" s="87">
        <v>6.1470000000000002</v>
      </c>
      <c r="I244" s="79"/>
      <c r="J244" s="80">
        <f>ROUND(I244*H244,2)</f>
        <v>0</v>
      </c>
      <c r="K244" s="137"/>
      <c r="L244" s="10"/>
      <c r="M244" s="138" t="s">
        <v>20</v>
      </c>
      <c r="N244" s="82" t="s">
        <v>35</v>
      </c>
      <c r="P244" s="83">
        <f>O244*H244</f>
        <v>0</v>
      </c>
      <c r="Q244" s="83">
        <v>4.0000000000000002E-4</v>
      </c>
      <c r="R244" s="83">
        <f>Q244*H244</f>
        <v>2.4588000000000001E-3</v>
      </c>
      <c r="S244" s="83">
        <v>0</v>
      </c>
      <c r="T244" s="84">
        <f>S244*H244</f>
        <v>0</v>
      </c>
      <c r="AR244" s="85" t="s">
        <v>70</v>
      </c>
      <c r="AT244" s="85" t="s">
        <v>5</v>
      </c>
      <c r="AU244" s="85" t="s">
        <v>13</v>
      </c>
      <c r="AY244" s="2" t="s">
        <v>64</v>
      </c>
      <c r="BE244" s="86">
        <f>IF(N244="základní",J244,0)</f>
        <v>0</v>
      </c>
      <c r="BF244" s="86">
        <f>IF(N244="snížená",J244,0)</f>
        <v>0</v>
      </c>
      <c r="BG244" s="86">
        <f>IF(N244="zákl. přenesená",J244,0)</f>
        <v>0</v>
      </c>
      <c r="BH244" s="86">
        <f>IF(N244="sníž. přenesená",J244,0)</f>
        <v>0</v>
      </c>
      <c r="BI244" s="86">
        <f>IF(N244="nulová",J244,0)</f>
        <v>0</v>
      </c>
      <c r="BJ244" s="2" t="s">
        <v>67</v>
      </c>
      <c r="BK244" s="86">
        <f>ROUND(I244*H244,2)</f>
        <v>0</v>
      </c>
      <c r="BL244" s="2" t="s">
        <v>70</v>
      </c>
      <c r="BM244" s="85" t="s">
        <v>393</v>
      </c>
    </row>
    <row r="245" spans="2:65" s="107" customFormat="1" x14ac:dyDescent="0.25">
      <c r="B245" s="108"/>
      <c r="D245" s="139" t="s">
        <v>203</v>
      </c>
      <c r="E245" s="109" t="s">
        <v>20</v>
      </c>
      <c r="F245" s="140" t="s">
        <v>379</v>
      </c>
      <c r="H245" s="141">
        <v>6.1470000000000002</v>
      </c>
      <c r="I245" s="110"/>
      <c r="L245" s="108"/>
      <c r="M245" s="142"/>
      <c r="T245" s="111"/>
      <c r="AT245" s="109" t="s">
        <v>203</v>
      </c>
      <c r="AU245" s="109" t="s">
        <v>13</v>
      </c>
      <c r="AV245" s="107" t="s">
        <v>13</v>
      </c>
      <c r="AW245" s="107" t="s">
        <v>205</v>
      </c>
      <c r="AX245" s="107" t="s">
        <v>63</v>
      </c>
      <c r="AY245" s="109" t="s">
        <v>64</v>
      </c>
    </row>
    <row r="246" spans="2:65" s="9" customFormat="1" ht="16.5" customHeight="1" x14ac:dyDescent="0.25">
      <c r="B246" s="102"/>
      <c r="C246" s="112" t="s">
        <v>394</v>
      </c>
      <c r="D246" s="93" t="s">
        <v>102</v>
      </c>
      <c r="E246" s="94" t="s">
        <v>395</v>
      </c>
      <c r="F246" s="95" t="s">
        <v>396</v>
      </c>
      <c r="G246" s="96" t="s">
        <v>7</v>
      </c>
      <c r="H246" s="97">
        <v>60</v>
      </c>
      <c r="I246" s="98"/>
      <c r="J246" s="99">
        <f>ROUND(I246*H246,2)</f>
        <v>0</v>
      </c>
      <c r="K246" s="143"/>
      <c r="L246" s="144"/>
      <c r="M246" s="145" t="s">
        <v>20</v>
      </c>
      <c r="N246" s="101" t="s">
        <v>35</v>
      </c>
      <c r="P246" s="83">
        <f>O246*H246</f>
        <v>0</v>
      </c>
      <c r="Q246" s="83">
        <v>3.8800000000000002E-3</v>
      </c>
      <c r="R246" s="83">
        <f>Q246*H246</f>
        <v>0.23280000000000001</v>
      </c>
      <c r="S246" s="83">
        <v>0</v>
      </c>
      <c r="T246" s="84">
        <f>S246*H246</f>
        <v>0</v>
      </c>
      <c r="AR246" s="85" t="s">
        <v>105</v>
      </c>
      <c r="AT246" s="85" t="s">
        <v>102</v>
      </c>
      <c r="AU246" s="85" t="s">
        <v>13</v>
      </c>
      <c r="AY246" s="2" t="s">
        <v>64</v>
      </c>
      <c r="BE246" s="86">
        <f>IF(N246="základní",J246,0)</f>
        <v>0</v>
      </c>
      <c r="BF246" s="86">
        <f>IF(N246="snížená",J246,0)</f>
        <v>0</v>
      </c>
      <c r="BG246" s="86">
        <f>IF(N246="zákl. přenesená",J246,0)</f>
        <v>0</v>
      </c>
      <c r="BH246" s="86">
        <f>IF(N246="sníž. přenesená",J246,0)</f>
        <v>0</v>
      </c>
      <c r="BI246" s="86">
        <f>IF(N246="nulová",J246,0)</f>
        <v>0</v>
      </c>
      <c r="BJ246" s="2" t="s">
        <v>67</v>
      </c>
      <c r="BK246" s="86">
        <f>ROUND(I246*H246,2)</f>
        <v>0</v>
      </c>
      <c r="BL246" s="2" t="s">
        <v>70</v>
      </c>
      <c r="BM246" s="85" t="s">
        <v>397</v>
      </c>
    </row>
    <row r="247" spans="2:65" s="107" customFormat="1" x14ac:dyDescent="0.25">
      <c r="B247" s="108"/>
      <c r="D247" s="139" t="s">
        <v>203</v>
      </c>
      <c r="E247" s="109" t="s">
        <v>20</v>
      </c>
      <c r="F247" s="140" t="s">
        <v>398</v>
      </c>
      <c r="H247" s="141">
        <v>45.725000000000001</v>
      </c>
      <c r="I247" s="110"/>
      <c r="L247" s="108"/>
      <c r="M247" s="142"/>
      <c r="T247" s="111"/>
      <c r="AT247" s="109" t="s">
        <v>203</v>
      </c>
      <c r="AU247" s="109" t="s">
        <v>13</v>
      </c>
      <c r="AV247" s="107" t="s">
        <v>13</v>
      </c>
      <c r="AW247" s="107" t="s">
        <v>205</v>
      </c>
      <c r="AX247" s="107" t="s">
        <v>63</v>
      </c>
      <c r="AY247" s="109" t="s">
        <v>64</v>
      </c>
    </row>
    <row r="248" spans="2:65" s="107" customFormat="1" x14ac:dyDescent="0.25">
      <c r="B248" s="108"/>
      <c r="D248" s="139" t="s">
        <v>203</v>
      </c>
      <c r="E248" s="109" t="s">
        <v>20</v>
      </c>
      <c r="F248" s="140" t="s">
        <v>399</v>
      </c>
      <c r="H248" s="141">
        <v>7.3760000000000003</v>
      </c>
      <c r="I248" s="110"/>
      <c r="L248" s="108"/>
      <c r="M248" s="142"/>
      <c r="T248" s="111"/>
      <c r="AT248" s="109" t="s">
        <v>203</v>
      </c>
      <c r="AU248" s="109" t="s">
        <v>13</v>
      </c>
      <c r="AV248" s="107" t="s">
        <v>13</v>
      </c>
      <c r="AW248" s="107" t="s">
        <v>205</v>
      </c>
      <c r="AX248" s="107" t="s">
        <v>63</v>
      </c>
      <c r="AY248" s="109" t="s">
        <v>64</v>
      </c>
    </row>
    <row r="249" spans="2:65" s="107" customFormat="1" x14ac:dyDescent="0.25">
      <c r="B249" s="108"/>
      <c r="D249" s="139" t="s">
        <v>203</v>
      </c>
      <c r="E249" s="109" t="s">
        <v>20</v>
      </c>
      <c r="F249" s="140" t="s">
        <v>400</v>
      </c>
      <c r="H249" s="141">
        <v>6.899</v>
      </c>
      <c r="I249" s="110"/>
      <c r="L249" s="108"/>
      <c r="M249" s="142"/>
      <c r="T249" s="111"/>
      <c r="AT249" s="109" t="s">
        <v>203</v>
      </c>
      <c r="AU249" s="109" t="s">
        <v>13</v>
      </c>
      <c r="AV249" s="107" t="s">
        <v>13</v>
      </c>
      <c r="AW249" s="107" t="s">
        <v>205</v>
      </c>
      <c r="AX249" s="107" t="s">
        <v>63</v>
      </c>
      <c r="AY249" s="109" t="s">
        <v>64</v>
      </c>
    </row>
    <row r="250" spans="2:65" s="9" customFormat="1" ht="24.2" customHeight="1" x14ac:dyDescent="0.25">
      <c r="B250" s="102"/>
      <c r="C250" s="106" t="s">
        <v>401</v>
      </c>
      <c r="D250" s="75" t="s">
        <v>5</v>
      </c>
      <c r="E250" s="76" t="s">
        <v>402</v>
      </c>
      <c r="F250" s="77" t="s">
        <v>403</v>
      </c>
      <c r="G250" s="78" t="s">
        <v>404</v>
      </c>
      <c r="H250" s="146"/>
      <c r="I250" s="79"/>
      <c r="J250" s="80">
        <f>ROUND(I250*H250,2)</f>
        <v>0</v>
      </c>
      <c r="K250" s="137"/>
      <c r="L250" s="10"/>
      <c r="M250" s="138" t="s">
        <v>20</v>
      </c>
      <c r="N250" s="82" t="s">
        <v>35</v>
      </c>
      <c r="P250" s="83">
        <f>O250*H250</f>
        <v>0</v>
      </c>
      <c r="Q250" s="83">
        <v>0</v>
      </c>
      <c r="R250" s="83">
        <f>Q250*H250</f>
        <v>0</v>
      </c>
      <c r="S250" s="83">
        <v>0</v>
      </c>
      <c r="T250" s="84">
        <f>S250*H250</f>
        <v>0</v>
      </c>
      <c r="AR250" s="85" t="s">
        <v>70</v>
      </c>
      <c r="AT250" s="85" t="s">
        <v>5</v>
      </c>
      <c r="AU250" s="85" t="s">
        <v>13</v>
      </c>
      <c r="AY250" s="2" t="s">
        <v>64</v>
      </c>
      <c r="BE250" s="86">
        <f>IF(N250="základní",J250,0)</f>
        <v>0</v>
      </c>
      <c r="BF250" s="86">
        <f>IF(N250="snížená",J250,0)</f>
        <v>0</v>
      </c>
      <c r="BG250" s="86">
        <f>IF(N250="zákl. přenesená",J250,0)</f>
        <v>0</v>
      </c>
      <c r="BH250" s="86">
        <f>IF(N250="sníž. přenesená",J250,0)</f>
        <v>0</v>
      </c>
      <c r="BI250" s="86">
        <f>IF(N250="nulová",J250,0)</f>
        <v>0</v>
      </c>
      <c r="BJ250" s="2" t="s">
        <v>67</v>
      </c>
      <c r="BK250" s="86">
        <f>ROUND(I250*H250,2)</f>
        <v>0</v>
      </c>
      <c r="BL250" s="2" t="s">
        <v>70</v>
      </c>
      <c r="BM250" s="85" t="s">
        <v>405</v>
      </c>
    </row>
    <row r="251" spans="2:65" s="62" customFormat="1" ht="22.9" customHeight="1" x14ac:dyDescent="0.2">
      <c r="B251" s="63"/>
      <c r="D251" s="64" t="s">
        <v>60</v>
      </c>
      <c r="E251" s="73" t="s">
        <v>406</v>
      </c>
      <c r="F251" s="73" t="s">
        <v>407</v>
      </c>
      <c r="I251" s="66"/>
      <c r="J251" s="74">
        <f>BK251</f>
        <v>0</v>
      </c>
      <c r="L251" s="63"/>
      <c r="M251" s="68"/>
      <c r="P251" s="69">
        <f>SUM(P252:P257)</f>
        <v>0</v>
      </c>
      <c r="R251" s="69">
        <f>SUM(R252:R257)</f>
        <v>0.1890405</v>
      </c>
      <c r="T251" s="70">
        <f>SUM(T252:T257)</f>
        <v>0</v>
      </c>
      <c r="AR251" s="64" t="s">
        <v>13</v>
      </c>
      <c r="AT251" s="71" t="s">
        <v>60</v>
      </c>
      <c r="AU251" s="71" t="s">
        <v>67</v>
      </c>
      <c r="AY251" s="64" t="s">
        <v>64</v>
      </c>
      <c r="BK251" s="72">
        <f>SUM(BK252:BK257)</f>
        <v>0</v>
      </c>
    </row>
    <row r="252" spans="2:65" s="9" customFormat="1" ht="24.2" customHeight="1" x14ac:dyDescent="0.25">
      <c r="B252" s="102"/>
      <c r="C252" s="106" t="s">
        <v>408</v>
      </c>
      <c r="D252" s="75" t="s">
        <v>5</v>
      </c>
      <c r="E252" s="76" t="s">
        <v>409</v>
      </c>
      <c r="F252" s="77" t="s">
        <v>410</v>
      </c>
      <c r="G252" s="78" t="s">
        <v>7</v>
      </c>
      <c r="H252" s="87">
        <v>38.103999999999999</v>
      </c>
      <c r="I252" s="79"/>
      <c r="J252" s="80">
        <f>ROUND(I252*H252,2)</f>
        <v>0</v>
      </c>
      <c r="K252" s="137"/>
      <c r="L252" s="10"/>
      <c r="M252" s="138" t="s">
        <v>20</v>
      </c>
      <c r="N252" s="82" t="s">
        <v>35</v>
      </c>
      <c r="P252" s="83">
        <f>O252*H252</f>
        <v>0</v>
      </c>
      <c r="Q252" s="83">
        <v>0</v>
      </c>
      <c r="R252" s="83">
        <f>Q252*H252</f>
        <v>0</v>
      </c>
      <c r="S252" s="83">
        <v>0</v>
      </c>
      <c r="T252" s="84">
        <f>S252*H252</f>
        <v>0</v>
      </c>
      <c r="AR252" s="85" t="s">
        <v>70</v>
      </c>
      <c r="AT252" s="85" t="s">
        <v>5</v>
      </c>
      <c r="AU252" s="85" t="s">
        <v>13</v>
      </c>
      <c r="AY252" s="2" t="s">
        <v>64</v>
      </c>
      <c r="BE252" s="86">
        <f>IF(N252="základní",J252,0)</f>
        <v>0</v>
      </c>
      <c r="BF252" s="86">
        <f>IF(N252="snížená",J252,0)</f>
        <v>0</v>
      </c>
      <c r="BG252" s="86">
        <f>IF(N252="zákl. přenesená",J252,0)</f>
        <v>0</v>
      </c>
      <c r="BH252" s="86">
        <f>IF(N252="sníž. přenesená",J252,0)</f>
        <v>0</v>
      </c>
      <c r="BI252" s="86">
        <f>IF(N252="nulová",J252,0)</f>
        <v>0</v>
      </c>
      <c r="BJ252" s="2" t="s">
        <v>67</v>
      </c>
      <c r="BK252" s="86">
        <f>ROUND(I252*H252,2)</f>
        <v>0</v>
      </c>
      <c r="BL252" s="2" t="s">
        <v>70</v>
      </c>
      <c r="BM252" s="85" t="s">
        <v>411</v>
      </c>
    </row>
    <row r="253" spans="2:65" s="107" customFormat="1" x14ac:dyDescent="0.25">
      <c r="B253" s="108"/>
      <c r="D253" s="139" t="s">
        <v>203</v>
      </c>
      <c r="E253" s="109" t="s">
        <v>20</v>
      </c>
      <c r="F253" s="140" t="s">
        <v>284</v>
      </c>
      <c r="H253" s="141">
        <v>38.103999999999999</v>
      </c>
      <c r="I253" s="110"/>
      <c r="L253" s="108"/>
      <c r="M253" s="142"/>
      <c r="T253" s="111"/>
      <c r="AT253" s="109" t="s">
        <v>203</v>
      </c>
      <c r="AU253" s="109" t="s">
        <v>13</v>
      </c>
      <c r="AV253" s="107" t="s">
        <v>13</v>
      </c>
      <c r="AW253" s="107" t="s">
        <v>205</v>
      </c>
      <c r="AX253" s="107" t="s">
        <v>63</v>
      </c>
      <c r="AY253" s="109" t="s">
        <v>64</v>
      </c>
    </row>
    <row r="254" spans="2:65" s="9" customFormat="1" ht="24.2" customHeight="1" x14ac:dyDescent="0.25">
      <c r="B254" s="102"/>
      <c r="C254" s="112" t="s">
        <v>412</v>
      </c>
      <c r="D254" s="93" t="s">
        <v>102</v>
      </c>
      <c r="E254" s="94" t="s">
        <v>413</v>
      </c>
      <c r="F254" s="95" t="s">
        <v>414</v>
      </c>
      <c r="G254" s="96" t="s">
        <v>7</v>
      </c>
      <c r="H254" s="97">
        <v>42.009</v>
      </c>
      <c r="I254" s="98"/>
      <c r="J254" s="99">
        <f>ROUND(I254*H254,2)</f>
        <v>0</v>
      </c>
      <c r="K254" s="143"/>
      <c r="L254" s="144"/>
      <c r="M254" s="145" t="s">
        <v>20</v>
      </c>
      <c r="N254" s="101" t="s">
        <v>35</v>
      </c>
      <c r="P254" s="83">
        <f>O254*H254</f>
        <v>0</v>
      </c>
      <c r="Q254" s="83">
        <v>4.4999999999999997E-3</v>
      </c>
      <c r="R254" s="83">
        <f>Q254*H254</f>
        <v>0.1890405</v>
      </c>
      <c r="S254" s="83">
        <v>0</v>
      </c>
      <c r="T254" s="84">
        <f>S254*H254</f>
        <v>0</v>
      </c>
      <c r="AR254" s="85" t="s">
        <v>105</v>
      </c>
      <c r="AT254" s="85" t="s">
        <v>102</v>
      </c>
      <c r="AU254" s="85" t="s">
        <v>13</v>
      </c>
      <c r="AY254" s="2" t="s">
        <v>64</v>
      </c>
      <c r="BE254" s="86">
        <f>IF(N254="základní",J254,0)</f>
        <v>0</v>
      </c>
      <c r="BF254" s="86">
        <f>IF(N254="snížená",J254,0)</f>
        <v>0</v>
      </c>
      <c r="BG254" s="86">
        <f>IF(N254="zákl. přenesená",J254,0)</f>
        <v>0</v>
      </c>
      <c r="BH254" s="86">
        <f>IF(N254="sníž. přenesená",J254,0)</f>
        <v>0</v>
      </c>
      <c r="BI254" s="86">
        <f>IF(N254="nulová",J254,0)</f>
        <v>0</v>
      </c>
      <c r="BJ254" s="2" t="s">
        <v>67</v>
      </c>
      <c r="BK254" s="86">
        <f>ROUND(I254*H254,2)</f>
        <v>0</v>
      </c>
      <c r="BL254" s="2" t="s">
        <v>70</v>
      </c>
      <c r="BM254" s="85" t="s">
        <v>415</v>
      </c>
    </row>
    <row r="255" spans="2:65" s="107" customFormat="1" x14ac:dyDescent="0.25">
      <c r="B255" s="108"/>
      <c r="D255" s="139" t="s">
        <v>203</v>
      </c>
      <c r="E255" s="109" t="s">
        <v>20</v>
      </c>
      <c r="F255" s="140" t="s">
        <v>416</v>
      </c>
      <c r="H255" s="141">
        <v>40.009</v>
      </c>
      <c r="I255" s="110"/>
      <c r="L255" s="108"/>
      <c r="M255" s="142"/>
      <c r="T255" s="111"/>
      <c r="AT255" s="109" t="s">
        <v>203</v>
      </c>
      <c r="AU255" s="109" t="s">
        <v>13</v>
      </c>
      <c r="AV255" s="107" t="s">
        <v>13</v>
      </c>
      <c r="AW255" s="107" t="s">
        <v>205</v>
      </c>
      <c r="AX255" s="107" t="s">
        <v>63</v>
      </c>
      <c r="AY255" s="109" t="s">
        <v>64</v>
      </c>
    </row>
    <row r="256" spans="2:65" s="107" customFormat="1" x14ac:dyDescent="0.25">
      <c r="B256" s="108"/>
      <c r="D256" s="139" t="s">
        <v>203</v>
      </c>
      <c r="F256" s="140" t="s">
        <v>417</v>
      </c>
      <c r="H256" s="141">
        <v>42.009</v>
      </c>
      <c r="I256" s="110"/>
      <c r="L256" s="108"/>
      <c r="M256" s="142"/>
      <c r="T256" s="111"/>
      <c r="AT256" s="109" t="s">
        <v>203</v>
      </c>
      <c r="AU256" s="109" t="s">
        <v>13</v>
      </c>
      <c r="AV256" s="107" t="s">
        <v>13</v>
      </c>
      <c r="AW256" s="107" t="s">
        <v>16</v>
      </c>
      <c r="AX256" s="107" t="s">
        <v>67</v>
      </c>
      <c r="AY256" s="109" t="s">
        <v>64</v>
      </c>
    </row>
    <row r="257" spans="2:65" s="9" customFormat="1" ht="24.2" customHeight="1" x14ac:dyDescent="0.25">
      <c r="B257" s="102"/>
      <c r="C257" s="106" t="s">
        <v>418</v>
      </c>
      <c r="D257" s="75" t="s">
        <v>5</v>
      </c>
      <c r="E257" s="76" t="s">
        <v>419</v>
      </c>
      <c r="F257" s="77" t="s">
        <v>420</v>
      </c>
      <c r="G257" s="78" t="s">
        <v>404</v>
      </c>
      <c r="H257" s="146"/>
      <c r="I257" s="79"/>
      <c r="J257" s="80">
        <f>ROUND(I257*H257,2)</f>
        <v>0</v>
      </c>
      <c r="K257" s="137"/>
      <c r="L257" s="10"/>
      <c r="M257" s="138" t="s">
        <v>20</v>
      </c>
      <c r="N257" s="82" t="s">
        <v>35</v>
      </c>
      <c r="P257" s="83">
        <f>O257*H257</f>
        <v>0</v>
      </c>
      <c r="Q257" s="83">
        <v>0</v>
      </c>
      <c r="R257" s="83">
        <f>Q257*H257</f>
        <v>0</v>
      </c>
      <c r="S257" s="83">
        <v>0</v>
      </c>
      <c r="T257" s="84">
        <f>S257*H257</f>
        <v>0</v>
      </c>
      <c r="AR257" s="85" t="s">
        <v>70</v>
      </c>
      <c r="AT257" s="85" t="s">
        <v>5</v>
      </c>
      <c r="AU257" s="85" t="s">
        <v>13</v>
      </c>
      <c r="AY257" s="2" t="s">
        <v>64</v>
      </c>
      <c r="BE257" s="86">
        <f>IF(N257="základní",J257,0)</f>
        <v>0</v>
      </c>
      <c r="BF257" s="86">
        <f>IF(N257="snížená",J257,0)</f>
        <v>0</v>
      </c>
      <c r="BG257" s="86">
        <f>IF(N257="zákl. přenesená",J257,0)</f>
        <v>0</v>
      </c>
      <c r="BH257" s="86">
        <f>IF(N257="sníž. přenesená",J257,0)</f>
        <v>0</v>
      </c>
      <c r="BI257" s="86">
        <f>IF(N257="nulová",J257,0)</f>
        <v>0</v>
      </c>
      <c r="BJ257" s="2" t="s">
        <v>67</v>
      </c>
      <c r="BK257" s="86">
        <f>ROUND(I257*H257,2)</f>
        <v>0</v>
      </c>
      <c r="BL257" s="2" t="s">
        <v>70</v>
      </c>
      <c r="BM257" s="85" t="s">
        <v>421</v>
      </c>
    </row>
    <row r="258" spans="2:65" s="62" customFormat="1" ht="22.9" customHeight="1" x14ac:dyDescent="0.2">
      <c r="B258" s="63"/>
      <c r="D258" s="64" t="s">
        <v>60</v>
      </c>
      <c r="E258" s="73" t="s">
        <v>422</v>
      </c>
      <c r="F258" s="73" t="s">
        <v>423</v>
      </c>
      <c r="I258" s="66"/>
      <c r="J258" s="74">
        <f>BK258</f>
        <v>0</v>
      </c>
      <c r="L258" s="63"/>
      <c r="M258" s="68"/>
      <c r="P258" s="69">
        <f>SUM(P259:P262)</f>
        <v>0</v>
      </c>
      <c r="R258" s="69">
        <f>SUM(R259:R262)</f>
        <v>0</v>
      </c>
      <c r="T258" s="70">
        <f>SUM(T259:T262)</f>
        <v>2.102E-2</v>
      </c>
      <c r="AR258" s="64" t="s">
        <v>13</v>
      </c>
      <c r="AT258" s="71" t="s">
        <v>60</v>
      </c>
      <c r="AU258" s="71" t="s">
        <v>67</v>
      </c>
      <c r="AY258" s="64" t="s">
        <v>64</v>
      </c>
      <c r="BK258" s="72">
        <f>SUM(BK259:BK262)</f>
        <v>0</v>
      </c>
    </row>
    <row r="259" spans="2:65" s="9" customFormat="1" ht="21.75" customHeight="1" x14ac:dyDescent="0.25">
      <c r="B259" s="102"/>
      <c r="C259" s="112" t="s">
        <v>424</v>
      </c>
      <c r="D259" s="93" t="s">
        <v>102</v>
      </c>
      <c r="E259" s="94" t="s">
        <v>425</v>
      </c>
      <c r="F259" s="95" t="s">
        <v>426</v>
      </c>
      <c r="G259" s="96" t="s">
        <v>278</v>
      </c>
      <c r="H259" s="97">
        <v>1</v>
      </c>
      <c r="I259" s="98"/>
      <c r="J259" s="99">
        <f>ROUND(I259*H259,2)</f>
        <v>0</v>
      </c>
      <c r="K259" s="143"/>
      <c r="L259" s="144"/>
      <c r="M259" s="145" t="s">
        <v>20</v>
      </c>
      <c r="N259" s="101" t="s">
        <v>35</v>
      </c>
      <c r="P259" s="83">
        <f>O259*H259</f>
        <v>0</v>
      </c>
      <c r="Q259" s="83">
        <v>0</v>
      </c>
      <c r="R259" s="83">
        <f>Q259*H259</f>
        <v>0</v>
      </c>
      <c r="S259" s="83">
        <v>0</v>
      </c>
      <c r="T259" s="84">
        <f>S259*H259</f>
        <v>0</v>
      </c>
      <c r="AR259" s="85" t="s">
        <v>105</v>
      </c>
      <c r="AT259" s="85" t="s">
        <v>102</v>
      </c>
      <c r="AU259" s="85" t="s">
        <v>13</v>
      </c>
      <c r="AY259" s="2" t="s">
        <v>64</v>
      </c>
      <c r="BE259" s="86">
        <f>IF(N259="základní",J259,0)</f>
        <v>0</v>
      </c>
      <c r="BF259" s="86">
        <f>IF(N259="snížená",J259,0)</f>
        <v>0</v>
      </c>
      <c r="BG259" s="86">
        <f>IF(N259="zákl. přenesená",J259,0)</f>
        <v>0</v>
      </c>
      <c r="BH259" s="86">
        <f>IF(N259="sníž. přenesená",J259,0)</f>
        <v>0</v>
      </c>
      <c r="BI259" s="86">
        <f>IF(N259="nulová",J259,0)</f>
        <v>0</v>
      </c>
      <c r="BJ259" s="2" t="s">
        <v>67</v>
      </c>
      <c r="BK259" s="86">
        <f>ROUND(I259*H259,2)</f>
        <v>0</v>
      </c>
      <c r="BL259" s="2" t="s">
        <v>70</v>
      </c>
      <c r="BM259" s="85" t="s">
        <v>427</v>
      </c>
    </row>
    <row r="260" spans="2:65" s="9" customFormat="1" ht="16.5" customHeight="1" x14ac:dyDescent="0.25">
      <c r="B260" s="102"/>
      <c r="C260" s="106" t="s">
        <v>428</v>
      </c>
      <c r="D260" s="75" t="s">
        <v>5</v>
      </c>
      <c r="E260" s="76" t="s">
        <v>429</v>
      </c>
      <c r="F260" s="77" t="s">
        <v>430</v>
      </c>
      <c r="G260" s="78" t="s">
        <v>431</v>
      </c>
      <c r="H260" s="87">
        <v>1</v>
      </c>
      <c r="I260" s="79"/>
      <c r="J260" s="80">
        <f>ROUND(I260*H260,2)</f>
        <v>0</v>
      </c>
      <c r="K260" s="137"/>
      <c r="L260" s="10"/>
      <c r="M260" s="138" t="s">
        <v>20</v>
      </c>
      <c r="N260" s="82" t="s">
        <v>35</v>
      </c>
      <c r="P260" s="83">
        <f>O260*H260</f>
        <v>0</v>
      </c>
      <c r="Q260" s="83">
        <v>0</v>
      </c>
      <c r="R260" s="83">
        <f>Q260*H260</f>
        <v>0</v>
      </c>
      <c r="S260" s="83">
        <v>1.9460000000000002E-2</v>
      </c>
      <c r="T260" s="84">
        <f>S260*H260</f>
        <v>1.9460000000000002E-2</v>
      </c>
      <c r="AR260" s="85" t="s">
        <v>70</v>
      </c>
      <c r="AT260" s="85" t="s">
        <v>5</v>
      </c>
      <c r="AU260" s="85" t="s">
        <v>13</v>
      </c>
      <c r="AY260" s="2" t="s">
        <v>64</v>
      </c>
      <c r="BE260" s="86">
        <f>IF(N260="základní",J260,0)</f>
        <v>0</v>
      </c>
      <c r="BF260" s="86">
        <f>IF(N260="snížená",J260,0)</f>
        <v>0</v>
      </c>
      <c r="BG260" s="86">
        <f>IF(N260="zákl. přenesená",J260,0)</f>
        <v>0</v>
      </c>
      <c r="BH260" s="86">
        <f>IF(N260="sníž. přenesená",J260,0)</f>
        <v>0</v>
      </c>
      <c r="BI260" s="86">
        <f>IF(N260="nulová",J260,0)</f>
        <v>0</v>
      </c>
      <c r="BJ260" s="2" t="s">
        <v>67</v>
      </c>
      <c r="BK260" s="86">
        <f>ROUND(I260*H260,2)</f>
        <v>0</v>
      </c>
      <c r="BL260" s="2" t="s">
        <v>70</v>
      </c>
      <c r="BM260" s="85" t="s">
        <v>432</v>
      </c>
    </row>
    <row r="261" spans="2:65" s="9" customFormat="1" ht="16.5" customHeight="1" x14ac:dyDescent="0.25">
      <c r="B261" s="102"/>
      <c r="C261" s="106" t="s">
        <v>433</v>
      </c>
      <c r="D261" s="75" t="s">
        <v>5</v>
      </c>
      <c r="E261" s="76" t="s">
        <v>434</v>
      </c>
      <c r="F261" s="77" t="s">
        <v>435</v>
      </c>
      <c r="G261" s="78" t="s">
        <v>431</v>
      </c>
      <c r="H261" s="87">
        <v>1</v>
      </c>
      <c r="I261" s="79"/>
      <c r="J261" s="80">
        <f>ROUND(I261*H261,2)</f>
        <v>0</v>
      </c>
      <c r="K261" s="137"/>
      <c r="L261" s="10"/>
      <c r="M261" s="138" t="s">
        <v>20</v>
      </c>
      <c r="N261" s="82" t="s">
        <v>35</v>
      </c>
      <c r="P261" s="83">
        <f>O261*H261</f>
        <v>0</v>
      </c>
      <c r="Q261" s="83">
        <v>0</v>
      </c>
      <c r="R261" s="83">
        <f>Q261*H261</f>
        <v>0</v>
      </c>
      <c r="S261" s="83">
        <v>1.56E-3</v>
      </c>
      <c r="T261" s="84">
        <f>S261*H261</f>
        <v>1.56E-3</v>
      </c>
      <c r="AR261" s="85" t="s">
        <v>70</v>
      </c>
      <c r="AT261" s="85" t="s">
        <v>5</v>
      </c>
      <c r="AU261" s="85" t="s">
        <v>13</v>
      </c>
      <c r="AY261" s="2" t="s">
        <v>64</v>
      </c>
      <c r="BE261" s="86">
        <f>IF(N261="základní",J261,0)</f>
        <v>0</v>
      </c>
      <c r="BF261" s="86">
        <f>IF(N261="snížená",J261,0)</f>
        <v>0</v>
      </c>
      <c r="BG261" s="86">
        <f>IF(N261="zákl. přenesená",J261,0)</f>
        <v>0</v>
      </c>
      <c r="BH261" s="86">
        <f>IF(N261="sníž. přenesená",J261,0)</f>
        <v>0</v>
      </c>
      <c r="BI261" s="86">
        <f>IF(N261="nulová",J261,0)</f>
        <v>0</v>
      </c>
      <c r="BJ261" s="2" t="s">
        <v>67</v>
      </c>
      <c r="BK261" s="86">
        <f>ROUND(I261*H261,2)</f>
        <v>0</v>
      </c>
      <c r="BL261" s="2" t="s">
        <v>70</v>
      </c>
      <c r="BM261" s="85" t="s">
        <v>436</v>
      </c>
    </row>
    <row r="262" spans="2:65" s="9" customFormat="1" ht="16.5" customHeight="1" x14ac:dyDescent="0.25">
      <c r="B262" s="102"/>
      <c r="C262" s="112" t="s">
        <v>437</v>
      </c>
      <c r="D262" s="93" t="s">
        <v>102</v>
      </c>
      <c r="E262" s="94" t="s">
        <v>438</v>
      </c>
      <c r="F262" s="95" t="s">
        <v>439</v>
      </c>
      <c r="G262" s="96" t="s">
        <v>278</v>
      </c>
      <c r="H262" s="97">
        <v>1</v>
      </c>
      <c r="I262" s="98"/>
      <c r="J262" s="99">
        <f>ROUND(I262*H262,2)</f>
        <v>0</v>
      </c>
      <c r="K262" s="143"/>
      <c r="L262" s="144"/>
      <c r="M262" s="145" t="s">
        <v>20</v>
      </c>
      <c r="N262" s="101" t="s">
        <v>35</v>
      </c>
      <c r="P262" s="83">
        <f>O262*H262</f>
        <v>0</v>
      </c>
      <c r="Q262" s="83">
        <v>0</v>
      </c>
      <c r="R262" s="83">
        <f>Q262*H262</f>
        <v>0</v>
      </c>
      <c r="S262" s="83">
        <v>0</v>
      </c>
      <c r="T262" s="84">
        <f>S262*H262</f>
        <v>0</v>
      </c>
      <c r="AR262" s="85" t="s">
        <v>105</v>
      </c>
      <c r="AT262" s="85" t="s">
        <v>102</v>
      </c>
      <c r="AU262" s="85" t="s">
        <v>13</v>
      </c>
      <c r="AY262" s="2" t="s">
        <v>64</v>
      </c>
      <c r="BE262" s="86">
        <f>IF(N262="základní",J262,0)</f>
        <v>0</v>
      </c>
      <c r="BF262" s="86">
        <f>IF(N262="snížená",J262,0)</f>
        <v>0</v>
      </c>
      <c r="BG262" s="86">
        <f>IF(N262="zákl. přenesená",J262,0)</f>
        <v>0</v>
      </c>
      <c r="BH262" s="86">
        <f>IF(N262="sníž. přenesená",J262,0)</f>
        <v>0</v>
      </c>
      <c r="BI262" s="86">
        <f>IF(N262="nulová",J262,0)</f>
        <v>0</v>
      </c>
      <c r="BJ262" s="2" t="s">
        <v>67</v>
      </c>
      <c r="BK262" s="86">
        <f>ROUND(I262*H262,2)</f>
        <v>0</v>
      </c>
      <c r="BL262" s="2" t="s">
        <v>70</v>
      </c>
      <c r="BM262" s="85" t="s">
        <v>440</v>
      </c>
    </row>
    <row r="263" spans="2:65" s="62" customFormat="1" ht="22.9" customHeight="1" x14ac:dyDescent="0.2">
      <c r="B263" s="63"/>
      <c r="D263" s="64" t="s">
        <v>60</v>
      </c>
      <c r="E263" s="73" t="s">
        <v>441</v>
      </c>
      <c r="F263" s="73" t="s">
        <v>442</v>
      </c>
      <c r="I263" s="66"/>
      <c r="J263" s="74">
        <f>J264+J265+J266</f>
        <v>0</v>
      </c>
      <c r="L263" s="63"/>
      <c r="M263" s="68"/>
      <c r="P263" s="69">
        <f>SUM(P264:P265)</f>
        <v>0</v>
      </c>
      <c r="R263" s="69">
        <f>SUM(R264:R265)</f>
        <v>0</v>
      </c>
      <c r="T263" s="70">
        <f>SUM(T264:T265)</f>
        <v>0</v>
      </c>
      <c r="AR263" s="64" t="s">
        <v>13</v>
      </c>
      <c r="AT263" s="71" t="s">
        <v>60</v>
      </c>
      <c r="AU263" s="71" t="s">
        <v>67</v>
      </c>
      <c r="AY263" s="64" t="s">
        <v>64</v>
      </c>
      <c r="BK263" s="72">
        <f>SUM(BK264:BK265)</f>
        <v>0</v>
      </c>
    </row>
    <row r="264" spans="2:65" s="9" customFormat="1" ht="16.5" customHeight="1" x14ac:dyDescent="0.25">
      <c r="B264" s="102"/>
      <c r="C264" s="112" t="s">
        <v>443</v>
      </c>
      <c r="D264" s="93" t="s">
        <v>102</v>
      </c>
      <c r="E264" s="94" t="s">
        <v>444</v>
      </c>
      <c r="F264" s="95" t="s">
        <v>608</v>
      </c>
      <c r="G264" s="96" t="s">
        <v>278</v>
      </c>
      <c r="H264" s="97">
        <v>1</v>
      </c>
      <c r="I264" s="98"/>
      <c r="J264" s="99">
        <f>ROUND(I264*H264,2)</f>
        <v>0</v>
      </c>
      <c r="K264" s="143"/>
      <c r="L264" s="144"/>
      <c r="M264" s="145" t="s">
        <v>20</v>
      </c>
      <c r="N264" s="101" t="s">
        <v>35</v>
      </c>
      <c r="P264" s="83">
        <f>O264*H264</f>
        <v>0</v>
      </c>
      <c r="Q264" s="83">
        <v>0</v>
      </c>
      <c r="R264" s="83">
        <f>Q264*H264</f>
        <v>0</v>
      </c>
      <c r="S264" s="83">
        <v>0</v>
      </c>
      <c r="T264" s="84">
        <f>S264*H264</f>
        <v>0</v>
      </c>
      <c r="AR264" s="85" t="s">
        <v>105</v>
      </c>
      <c r="AT264" s="85" t="s">
        <v>102</v>
      </c>
      <c r="AU264" s="85" t="s">
        <v>13</v>
      </c>
      <c r="AY264" s="2" t="s">
        <v>64</v>
      </c>
      <c r="BE264" s="86">
        <f>IF(N264="základní",J264,0)</f>
        <v>0</v>
      </c>
      <c r="BF264" s="86">
        <f>IF(N264="snížená",J264,0)</f>
        <v>0</v>
      </c>
      <c r="BG264" s="86">
        <f>IF(N264="zákl. přenesená",J264,0)</f>
        <v>0</v>
      </c>
      <c r="BH264" s="86">
        <f>IF(N264="sníž. přenesená",J264,0)</f>
        <v>0</v>
      </c>
      <c r="BI264" s="86">
        <f>IF(N264="nulová",J264,0)</f>
        <v>0</v>
      </c>
      <c r="BJ264" s="2" t="s">
        <v>67</v>
      </c>
      <c r="BK264" s="86">
        <f>ROUND(I264*H264,2)</f>
        <v>0</v>
      </c>
      <c r="BL264" s="2" t="s">
        <v>70</v>
      </c>
      <c r="BM264" s="85" t="s">
        <v>445</v>
      </c>
    </row>
    <row r="265" spans="2:65" s="9" customFormat="1" ht="23.25" customHeight="1" x14ac:dyDescent="0.25">
      <c r="B265" s="102"/>
      <c r="C265" s="112" t="s">
        <v>446</v>
      </c>
      <c r="D265" s="93" t="s">
        <v>102</v>
      </c>
      <c r="E265" s="94" t="s">
        <v>447</v>
      </c>
      <c r="F265" s="95" t="s">
        <v>604</v>
      </c>
      <c r="G265" s="96" t="s">
        <v>278</v>
      </c>
      <c r="H265" s="97">
        <v>1</v>
      </c>
      <c r="I265" s="98"/>
      <c r="J265" s="99">
        <f>ROUND(I265*H265,2)</f>
        <v>0</v>
      </c>
      <c r="K265" s="143"/>
      <c r="L265" s="144"/>
      <c r="M265" s="145" t="s">
        <v>20</v>
      </c>
      <c r="N265" s="101" t="s">
        <v>35</v>
      </c>
      <c r="P265" s="83">
        <f>O265*H265</f>
        <v>0</v>
      </c>
      <c r="Q265" s="83">
        <v>0</v>
      </c>
      <c r="R265" s="83">
        <f>Q265*H265</f>
        <v>0</v>
      </c>
      <c r="S265" s="83">
        <v>0</v>
      </c>
      <c r="T265" s="84">
        <f>S265*H265</f>
        <v>0</v>
      </c>
      <c r="AR265" s="85" t="s">
        <v>105</v>
      </c>
      <c r="AT265" s="85" t="s">
        <v>102</v>
      </c>
      <c r="AU265" s="85" t="s">
        <v>13</v>
      </c>
      <c r="AY265" s="2" t="s">
        <v>64</v>
      </c>
      <c r="BE265" s="86">
        <f>IF(N265="základní",J265,0)</f>
        <v>0</v>
      </c>
      <c r="BF265" s="86">
        <f>IF(N265="snížená",J265,0)</f>
        <v>0</v>
      </c>
      <c r="BG265" s="86">
        <f>IF(N265="zákl. přenesená",J265,0)</f>
        <v>0</v>
      </c>
      <c r="BH265" s="86">
        <f>IF(N265="sníž. přenesená",J265,0)</f>
        <v>0</v>
      </c>
      <c r="BI265" s="86">
        <f>IF(N265="nulová",J265,0)</f>
        <v>0</v>
      </c>
      <c r="BJ265" s="2" t="s">
        <v>67</v>
      </c>
      <c r="BK265" s="86">
        <f>ROUND(I265*H265,2)</f>
        <v>0</v>
      </c>
      <c r="BL265" s="2" t="s">
        <v>70</v>
      </c>
      <c r="BM265" s="85" t="s">
        <v>448</v>
      </c>
    </row>
    <row r="266" spans="2:65" s="62" customFormat="1" ht="22.9" customHeight="1" x14ac:dyDescent="0.2">
      <c r="B266" s="63"/>
      <c r="C266" s="106">
        <v>78</v>
      </c>
      <c r="D266" s="75" t="s">
        <v>5</v>
      </c>
      <c r="E266" s="76"/>
      <c r="F266" s="77" t="s">
        <v>598</v>
      </c>
      <c r="G266" s="78" t="s">
        <v>593</v>
      </c>
      <c r="H266" s="87">
        <v>1</v>
      </c>
      <c r="I266" s="79"/>
      <c r="J266" s="80">
        <f>ROUND(I266*H266,2)</f>
        <v>0</v>
      </c>
      <c r="K266" s="137"/>
      <c r="L266" s="10"/>
      <c r="M266" s="138" t="s">
        <v>20</v>
      </c>
      <c r="N266" s="82" t="s">
        <v>35</v>
      </c>
      <c r="P266" s="69">
        <f>SUM(P267:P274)</f>
        <v>0</v>
      </c>
      <c r="R266" s="69">
        <f>SUM(R267:R274)</f>
        <v>0.4564608</v>
      </c>
      <c r="T266" s="70">
        <f>SUM(T267:T274)</f>
        <v>0</v>
      </c>
      <c r="AR266" s="64" t="s">
        <v>13</v>
      </c>
      <c r="AT266" s="71" t="s">
        <v>60</v>
      </c>
      <c r="AU266" s="71" t="s">
        <v>67</v>
      </c>
      <c r="AY266" s="64" t="s">
        <v>64</v>
      </c>
      <c r="BK266" s="72">
        <f>SUM(BK267:BK274)</f>
        <v>0</v>
      </c>
    </row>
    <row r="267" spans="2:65" s="9" customFormat="1" ht="37.9" customHeight="1" x14ac:dyDescent="0.2">
      <c r="B267" s="102"/>
      <c r="C267" s="62"/>
      <c r="D267" s="64" t="s">
        <v>60</v>
      </c>
      <c r="E267" s="73" t="s">
        <v>449</v>
      </c>
      <c r="F267" s="73" t="s">
        <v>450</v>
      </c>
      <c r="G267" s="62"/>
      <c r="H267" s="62"/>
      <c r="I267" s="66"/>
      <c r="J267" s="74">
        <f>BK266</f>
        <v>0</v>
      </c>
      <c r="K267" s="62"/>
      <c r="L267" s="63"/>
      <c r="M267" s="68"/>
      <c r="N267" s="62"/>
      <c r="P267" s="83">
        <f>O267*H268</f>
        <v>0</v>
      </c>
      <c r="Q267" s="83">
        <v>1.2200000000000001E-2</v>
      </c>
      <c r="R267" s="83">
        <f>Q267*H268</f>
        <v>0.45096079999999999</v>
      </c>
      <c r="S267" s="83">
        <v>0</v>
      </c>
      <c r="T267" s="84">
        <f>S267*H268</f>
        <v>0</v>
      </c>
      <c r="AR267" s="85" t="s">
        <v>70</v>
      </c>
      <c r="AT267" s="85" t="s">
        <v>5</v>
      </c>
      <c r="AU267" s="85" t="s">
        <v>13</v>
      </c>
      <c r="AY267" s="2" t="s">
        <v>64</v>
      </c>
      <c r="BE267" s="86">
        <f>IF(N268="základní",J268,0)</f>
        <v>0</v>
      </c>
      <c r="BF267" s="86">
        <f>IF(N268="snížená",J268,0)</f>
        <v>0</v>
      </c>
      <c r="BG267" s="86">
        <f>IF(N268="zákl. přenesená",J268,0)</f>
        <v>0</v>
      </c>
      <c r="BH267" s="86">
        <f>IF(N268="sníž. přenesená",J268,0)</f>
        <v>0</v>
      </c>
      <c r="BI267" s="86">
        <f>IF(N268="nulová",J268,0)</f>
        <v>0</v>
      </c>
      <c r="BJ267" s="2" t="s">
        <v>67</v>
      </c>
      <c r="BK267" s="86">
        <f>ROUND(I268*H268,2)</f>
        <v>0</v>
      </c>
      <c r="BL267" s="2" t="s">
        <v>70</v>
      </c>
      <c r="BM267" s="85" t="s">
        <v>453</v>
      </c>
    </row>
    <row r="268" spans="2:65" s="107" customFormat="1" ht="48" x14ac:dyDescent="0.25">
      <c r="B268" s="108"/>
      <c r="C268" s="106" t="s">
        <v>451</v>
      </c>
      <c r="D268" s="75" t="s">
        <v>5</v>
      </c>
      <c r="E268" s="76" t="s">
        <v>452</v>
      </c>
      <c r="F268" s="77" t="s">
        <v>602</v>
      </c>
      <c r="G268" s="78" t="s">
        <v>7</v>
      </c>
      <c r="H268" s="87">
        <v>36.963999999999999</v>
      </c>
      <c r="I268" s="79"/>
      <c r="J268" s="80">
        <f>ROUND(I268*H268,2)</f>
        <v>0</v>
      </c>
      <c r="K268" s="137"/>
      <c r="L268" s="10"/>
      <c r="M268" s="138" t="s">
        <v>20</v>
      </c>
      <c r="N268" s="82" t="s">
        <v>35</v>
      </c>
      <c r="T268" s="111"/>
      <c r="AT268" s="109" t="s">
        <v>203</v>
      </c>
      <c r="AU268" s="109" t="s">
        <v>13</v>
      </c>
      <c r="AV268" s="107" t="s">
        <v>13</v>
      </c>
      <c r="AW268" s="107" t="s">
        <v>205</v>
      </c>
      <c r="AX268" s="107" t="s">
        <v>63</v>
      </c>
      <c r="AY268" s="109" t="s">
        <v>64</v>
      </c>
    </row>
    <row r="269" spans="2:65" s="9" customFormat="1" ht="16.5" customHeight="1" x14ac:dyDescent="0.25">
      <c r="B269" s="102"/>
      <c r="C269" s="107"/>
      <c r="D269" s="139" t="s">
        <v>203</v>
      </c>
      <c r="E269" s="109" t="s">
        <v>20</v>
      </c>
      <c r="F269" s="140" t="s">
        <v>454</v>
      </c>
      <c r="G269" s="107"/>
      <c r="H269" s="141">
        <v>36.963999999999999</v>
      </c>
      <c r="I269" s="110"/>
      <c r="J269" s="107"/>
      <c r="K269" s="107"/>
      <c r="L269" s="108"/>
      <c r="M269" s="142"/>
      <c r="N269" s="107"/>
      <c r="P269" s="83">
        <f>O269*H270</f>
        <v>0</v>
      </c>
      <c r="Q269" s="83">
        <v>0</v>
      </c>
      <c r="R269" s="83">
        <f>Q269*H270</f>
        <v>0</v>
      </c>
      <c r="S269" s="83">
        <v>0</v>
      </c>
      <c r="T269" s="84">
        <f>S269*H270</f>
        <v>0</v>
      </c>
      <c r="AR269" s="85" t="s">
        <v>70</v>
      </c>
      <c r="AT269" s="85" t="s">
        <v>5</v>
      </c>
      <c r="AU269" s="85" t="s">
        <v>13</v>
      </c>
      <c r="AY269" s="2" t="s">
        <v>64</v>
      </c>
      <c r="BE269" s="86">
        <f>IF(N270="základní",J270,0)</f>
        <v>0</v>
      </c>
      <c r="BF269" s="86">
        <f>IF(N270="snížená",J270,0)</f>
        <v>0</v>
      </c>
      <c r="BG269" s="86">
        <f>IF(N270="zákl. přenesená",J270,0)</f>
        <v>0</v>
      </c>
      <c r="BH269" s="86">
        <f>IF(N270="sníž. přenesená",J270,0)</f>
        <v>0</v>
      </c>
      <c r="BI269" s="86">
        <f>IF(N270="nulová",J270,0)</f>
        <v>0</v>
      </c>
      <c r="BJ269" s="2" t="s">
        <v>67</v>
      </c>
      <c r="BK269" s="86">
        <f>ROUND(I270*H270,2)</f>
        <v>0</v>
      </c>
      <c r="BL269" s="2" t="s">
        <v>70</v>
      </c>
      <c r="BM269" s="85" t="s">
        <v>457</v>
      </c>
    </row>
    <row r="270" spans="2:65" s="107" customFormat="1" ht="12" x14ac:dyDescent="0.25">
      <c r="B270" s="108"/>
      <c r="C270" s="106" t="s">
        <v>455</v>
      </c>
      <c r="D270" s="75" t="s">
        <v>5</v>
      </c>
      <c r="E270" s="76" t="s">
        <v>456</v>
      </c>
      <c r="F270" s="77" t="s">
        <v>603</v>
      </c>
      <c r="G270" s="78" t="s">
        <v>7</v>
      </c>
      <c r="H270" s="87">
        <v>36.963999999999999</v>
      </c>
      <c r="I270" s="79"/>
      <c r="J270" s="80">
        <f>ROUND(I270*H270,2)</f>
        <v>0</v>
      </c>
      <c r="K270" s="137"/>
      <c r="L270" s="10"/>
      <c r="M270" s="138" t="s">
        <v>20</v>
      </c>
      <c r="N270" s="82" t="s">
        <v>35</v>
      </c>
      <c r="T270" s="111"/>
      <c r="AT270" s="109" t="s">
        <v>203</v>
      </c>
      <c r="AU270" s="109" t="s">
        <v>13</v>
      </c>
      <c r="AV270" s="107" t="s">
        <v>13</v>
      </c>
      <c r="AW270" s="107" t="s">
        <v>205</v>
      </c>
      <c r="AX270" s="107" t="s">
        <v>63</v>
      </c>
      <c r="AY270" s="109" t="s">
        <v>64</v>
      </c>
    </row>
    <row r="271" spans="2:65" s="9" customFormat="1" ht="24.2" customHeight="1" x14ac:dyDescent="0.25">
      <c r="B271" s="102"/>
      <c r="C271" s="107"/>
      <c r="D271" s="139" t="s">
        <v>203</v>
      </c>
      <c r="E271" s="109" t="s">
        <v>20</v>
      </c>
      <c r="F271" s="140" t="s">
        <v>454</v>
      </c>
      <c r="G271" s="107"/>
      <c r="H271" s="141">
        <v>36.963999999999999</v>
      </c>
      <c r="I271" s="110"/>
      <c r="J271" s="107"/>
      <c r="K271" s="107"/>
      <c r="L271" s="108"/>
      <c r="M271" s="142"/>
      <c r="N271" s="107"/>
      <c r="P271" s="83">
        <f>O271*H272</f>
        <v>0</v>
      </c>
      <c r="Q271" s="83">
        <v>1.1E-4</v>
      </c>
      <c r="R271" s="83">
        <f>Q271*H272</f>
        <v>5.5000000000000005E-3</v>
      </c>
      <c r="S271" s="83">
        <v>0</v>
      </c>
      <c r="T271" s="84">
        <f>S271*H272</f>
        <v>0</v>
      </c>
      <c r="AR271" s="85" t="s">
        <v>105</v>
      </c>
      <c r="AT271" s="85" t="s">
        <v>102</v>
      </c>
      <c r="AU271" s="85" t="s">
        <v>13</v>
      </c>
      <c r="AY271" s="2" t="s">
        <v>64</v>
      </c>
      <c r="BE271" s="86">
        <f>IF(N272="základní",J272,0)</f>
        <v>0</v>
      </c>
      <c r="BF271" s="86">
        <f>IF(N272="snížená",J272,0)</f>
        <v>0</v>
      </c>
      <c r="BG271" s="86">
        <f>IF(N272="zákl. přenesená",J272,0)</f>
        <v>0</v>
      </c>
      <c r="BH271" s="86">
        <f>IF(N272="sníž. přenesená",J272,0)</f>
        <v>0</v>
      </c>
      <c r="BI271" s="86">
        <f>IF(N272="nulová",J272,0)</f>
        <v>0</v>
      </c>
      <c r="BJ271" s="2" t="s">
        <v>67</v>
      </c>
      <c r="BK271" s="86">
        <f>ROUND(I272*H272,2)</f>
        <v>0</v>
      </c>
      <c r="BL271" s="2" t="s">
        <v>70</v>
      </c>
      <c r="BM271" s="85" t="s">
        <v>461</v>
      </c>
    </row>
    <row r="272" spans="2:65" s="9" customFormat="1" ht="24.75" customHeight="1" x14ac:dyDescent="0.25">
      <c r="B272" s="102"/>
      <c r="C272" s="112" t="s">
        <v>458</v>
      </c>
      <c r="D272" s="93" t="s">
        <v>102</v>
      </c>
      <c r="E272" s="94" t="s">
        <v>459</v>
      </c>
      <c r="F272" s="95" t="s">
        <v>460</v>
      </c>
      <c r="G272" s="96" t="s">
        <v>7</v>
      </c>
      <c r="H272" s="97">
        <v>50</v>
      </c>
      <c r="I272" s="98"/>
      <c r="J272" s="99">
        <f>ROUND(I272*H272,2)</f>
        <v>0</v>
      </c>
      <c r="K272" s="143"/>
      <c r="L272" s="144"/>
      <c r="M272" s="145" t="s">
        <v>20</v>
      </c>
      <c r="N272" s="101" t="s">
        <v>35</v>
      </c>
      <c r="P272" s="83">
        <f>O272*H273</f>
        <v>0</v>
      </c>
      <c r="Q272" s="83">
        <v>0</v>
      </c>
      <c r="R272" s="83">
        <f>Q272*H273</f>
        <v>0</v>
      </c>
      <c r="S272" s="83">
        <v>0</v>
      </c>
      <c r="T272" s="84">
        <f>S272*H273</f>
        <v>0</v>
      </c>
      <c r="AR272" s="85" t="s">
        <v>70</v>
      </c>
      <c r="AT272" s="85" t="s">
        <v>5</v>
      </c>
      <c r="AU272" s="85" t="s">
        <v>13</v>
      </c>
      <c r="AY272" s="2" t="s">
        <v>64</v>
      </c>
      <c r="BE272" s="86">
        <f>IF(N273="základní",J273,0)</f>
        <v>0</v>
      </c>
      <c r="BF272" s="86">
        <f>IF(N273="snížená",J273,0)</f>
        <v>0</v>
      </c>
      <c r="BG272" s="86">
        <f>IF(N273="zákl. přenesená",J273,0)</f>
        <v>0</v>
      </c>
      <c r="BH272" s="86">
        <f>IF(N273="sníž. přenesená",J273,0)</f>
        <v>0</v>
      </c>
      <c r="BI272" s="86">
        <f>IF(N273="nulová",J273,0)</f>
        <v>0</v>
      </c>
      <c r="BJ272" s="2" t="s">
        <v>67</v>
      </c>
      <c r="BK272" s="86">
        <f>ROUND(I273*H273,2)</f>
        <v>0</v>
      </c>
      <c r="BL272" s="2" t="s">
        <v>70</v>
      </c>
      <c r="BM272" s="85" t="s">
        <v>465</v>
      </c>
    </row>
    <row r="273" spans="2:65" s="107" customFormat="1" ht="12" x14ac:dyDescent="0.25">
      <c r="B273" s="108"/>
      <c r="C273" s="106" t="s">
        <v>462</v>
      </c>
      <c r="D273" s="75" t="s">
        <v>5</v>
      </c>
      <c r="E273" s="76" t="s">
        <v>463</v>
      </c>
      <c r="F273" s="77" t="s">
        <v>464</v>
      </c>
      <c r="G273" s="78" t="s">
        <v>9</v>
      </c>
      <c r="H273" s="87">
        <v>24.484000000000002</v>
      </c>
      <c r="I273" s="79"/>
      <c r="J273" s="80">
        <f>ROUND(I273*H273,2)</f>
        <v>0</v>
      </c>
      <c r="K273" s="137"/>
      <c r="L273" s="10"/>
      <c r="M273" s="138" t="s">
        <v>20</v>
      </c>
      <c r="N273" s="82" t="s">
        <v>35</v>
      </c>
      <c r="T273" s="111"/>
      <c r="AT273" s="109" t="s">
        <v>203</v>
      </c>
      <c r="AU273" s="109" t="s">
        <v>13</v>
      </c>
      <c r="AV273" s="107" t="s">
        <v>13</v>
      </c>
      <c r="AW273" s="107" t="s">
        <v>205</v>
      </c>
      <c r="AX273" s="107" t="s">
        <v>63</v>
      </c>
      <c r="AY273" s="109" t="s">
        <v>64</v>
      </c>
    </row>
    <row r="274" spans="2:65" s="9" customFormat="1" ht="24.2" customHeight="1" x14ac:dyDescent="0.25">
      <c r="B274" s="102"/>
      <c r="C274" s="107"/>
      <c r="D274" s="139" t="s">
        <v>203</v>
      </c>
      <c r="E274" s="109" t="s">
        <v>20</v>
      </c>
      <c r="F274" s="140" t="s">
        <v>466</v>
      </c>
      <c r="G274" s="107"/>
      <c r="H274" s="141">
        <v>24.484000000000002</v>
      </c>
      <c r="I274" s="110"/>
      <c r="J274" s="107"/>
      <c r="K274" s="107"/>
      <c r="L274" s="108"/>
      <c r="M274" s="142"/>
      <c r="N274" s="107"/>
      <c r="P274" s="83">
        <f>O274*H275</f>
        <v>0</v>
      </c>
      <c r="Q274" s="83">
        <v>0</v>
      </c>
      <c r="R274" s="83">
        <f>Q274*H275</f>
        <v>0</v>
      </c>
      <c r="S274" s="83">
        <v>0</v>
      </c>
      <c r="T274" s="84">
        <f>S274*H275</f>
        <v>0</v>
      </c>
      <c r="AR274" s="85" t="s">
        <v>70</v>
      </c>
      <c r="AT274" s="85" t="s">
        <v>5</v>
      </c>
      <c r="AU274" s="85" t="s">
        <v>13</v>
      </c>
      <c r="AY274" s="2" t="s">
        <v>64</v>
      </c>
      <c r="BE274" s="86">
        <f>IF(N275="základní",J275,0)</f>
        <v>0</v>
      </c>
      <c r="BF274" s="86">
        <f>IF(N275="snížená",J275,0)</f>
        <v>0</v>
      </c>
      <c r="BG274" s="86">
        <f>IF(N275="zákl. přenesená",J275,0)</f>
        <v>0</v>
      </c>
      <c r="BH274" s="86">
        <f>IF(N275="sníž. přenesená",J275,0)</f>
        <v>0</v>
      </c>
      <c r="BI274" s="86">
        <f>IF(N275="nulová",J275,0)</f>
        <v>0</v>
      </c>
      <c r="BJ274" s="2" t="s">
        <v>67</v>
      </c>
      <c r="BK274" s="86">
        <f>ROUND(I275*H275,2)</f>
        <v>0</v>
      </c>
      <c r="BL274" s="2" t="s">
        <v>70</v>
      </c>
      <c r="BM274" s="85" t="s">
        <v>470</v>
      </c>
    </row>
    <row r="275" spans="2:65" s="62" customFormat="1" ht="22.9" customHeight="1" x14ac:dyDescent="0.2">
      <c r="B275" s="63"/>
      <c r="C275" s="106" t="s">
        <v>467</v>
      </c>
      <c r="D275" s="75" t="s">
        <v>5</v>
      </c>
      <c r="E275" s="76" t="s">
        <v>468</v>
      </c>
      <c r="F275" s="77" t="s">
        <v>469</v>
      </c>
      <c r="G275" s="78" t="s">
        <v>404</v>
      </c>
      <c r="H275" s="146"/>
      <c r="I275" s="79"/>
      <c r="J275" s="80">
        <f>ROUND(I275*H275,2)</f>
        <v>0</v>
      </c>
      <c r="K275" s="137"/>
      <c r="L275" s="10"/>
      <c r="M275" s="138" t="s">
        <v>20</v>
      </c>
      <c r="N275" s="82" t="s">
        <v>35</v>
      </c>
      <c r="P275" s="69">
        <f>SUM(P276:P282)</f>
        <v>0</v>
      </c>
      <c r="R275" s="69">
        <f>SUM(R276:R282)</f>
        <v>0</v>
      </c>
      <c r="T275" s="70">
        <f>SUM(T276:T282)</f>
        <v>0</v>
      </c>
      <c r="AR275" s="64" t="s">
        <v>13</v>
      </c>
      <c r="AT275" s="71" t="s">
        <v>60</v>
      </c>
      <c r="AU275" s="71" t="s">
        <v>67</v>
      </c>
      <c r="AY275" s="64" t="s">
        <v>64</v>
      </c>
      <c r="BK275" s="72">
        <f>SUM(BK276:BK282)</f>
        <v>0</v>
      </c>
    </row>
    <row r="276" spans="2:65" s="9" customFormat="1" ht="24.2" customHeight="1" x14ac:dyDescent="0.2">
      <c r="B276" s="102"/>
      <c r="C276" s="62"/>
      <c r="D276" s="64" t="s">
        <v>60</v>
      </c>
      <c r="E276" s="73" t="s">
        <v>471</v>
      </c>
      <c r="F276" s="73" t="s">
        <v>472</v>
      </c>
      <c r="G276" s="62"/>
      <c r="H276" s="62"/>
      <c r="I276" s="66"/>
      <c r="J276" s="74">
        <f>BK275</f>
        <v>0</v>
      </c>
      <c r="K276" s="62"/>
      <c r="L276" s="63"/>
      <c r="M276" s="68"/>
      <c r="N276" s="62"/>
      <c r="P276" s="83">
        <f t="shared" ref="P276:P282" si="5">O276*H277</f>
        <v>0</v>
      </c>
      <c r="Q276" s="83">
        <v>0</v>
      </c>
      <c r="R276" s="83">
        <f t="shared" ref="R276:R282" si="6">Q276*H277</f>
        <v>0</v>
      </c>
      <c r="S276" s="83">
        <v>0</v>
      </c>
      <c r="T276" s="84">
        <f t="shared" ref="T276:T282" si="7">S276*H277</f>
        <v>0</v>
      </c>
      <c r="AR276" s="85" t="s">
        <v>70</v>
      </c>
      <c r="AT276" s="85" t="s">
        <v>5</v>
      </c>
      <c r="AU276" s="85" t="s">
        <v>13</v>
      </c>
      <c r="AY276" s="2" t="s">
        <v>64</v>
      </c>
      <c r="BE276" s="86">
        <f t="shared" ref="BE276:BE282" si="8">IF(N277="základní",J277,0)</f>
        <v>0</v>
      </c>
      <c r="BF276" s="86">
        <f t="shared" ref="BF276:BF282" si="9">IF(N277="snížená",J277,0)</f>
        <v>0</v>
      </c>
      <c r="BG276" s="86">
        <f t="shared" ref="BG276:BG282" si="10">IF(N277="zákl. přenesená",J277,0)</f>
        <v>0</v>
      </c>
      <c r="BH276" s="86">
        <f t="shared" ref="BH276:BH282" si="11">IF(N277="sníž. přenesená",J277,0)</f>
        <v>0</v>
      </c>
      <c r="BI276" s="86">
        <f t="shared" ref="BI276:BI282" si="12">IF(N277="nulová",J277,0)</f>
        <v>0</v>
      </c>
      <c r="BJ276" s="2" t="s">
        <v>67</v>
      </c>
      <c r="BK276" s="86">
        <f t="shared" ref="BK276:BK282" si="13">ROUND(I277*H277,2)</f>
        <v>0</v>
      </c>
      <c r="BL276" s="2" t="s">
        <v>70</v>
      </c>
      <c r="BM276" s="85" t="s">
        <v>476</v>
      </c>
    </row>
    <row r="277" spans="2:65" s="9" customFormat="1" ht="16.5" customHeight="1" x14ac:dyDescent="0.25">
      <c r="B277" s="102"/>
      <c r="C277" s="106" t="s">
        <v>473</v>
      </c>
      <c r="D277" s="75" t="s">
        <v>5</v>
      </c>
      <c r="E277" s="76" t="s">
        <v>474</v>
      </c>
      <c r="F277" s="77" t="s">
        <v>475</v>
      </c>
      <c r="G277" s="78" t="s">
        <v>314</v>
      </c>
      <c r="H277" s="87">
        <v>1</v>
      </c>
      <c r="I277" s="79"/>
      <c r="J277" s="80">
        <f t="shared" ref="J277:J283" si="14">ROUND(I277*H277,2)</f>
        <v>0</v>
      </c>
      <c r="K277" s="137"/>
      <c r="L277" s="10"/>
      <c r="M277" s="138" t="s">
        <v>20</v>
      </c>
      <c r="N277" s="82" t="s">
        <v>35</v>
      </c>
      <c r="P277" s="83">
        <f t="shared" si="5"/>
        <v>0</v>
      </c>
      <c r="Q277" s="83">
        <v>0</v>
      </c>
      <c r="R277" s="83">
        <f t="shared" si="6"/>
        <v>0</v>
      </c>
      <c r="S277" s="83">
        <v>0</v>
      </c>
      <c r="T277" s="84">
        <f t="shared" si="7"/>
        <v>0</v>
      </c>
      <c r="AR277" s="85" t="s">
        <v>105</v>
      </c>
      <c r="AT277" s="85" t="s">
        <v>102</v>
      </c>
      <c r="AU277" s="85" t="s">
        <v>13</v>
      </c>
      <c r="AY277" s="2" t="s">
        <v>64</v>
      </c>
      <c r="BE277" s="86">
        <f t="shared" si="8"/>
        <v>0</v>
      </c>
      <c r="BF277" s="86">
        <f t="shared" si="9"/>
        <v>0</v>
      </c>
      <c r="BG277" s="86">
        <f t="shared" si="10"/>
        <v>0</v>
      </c>
      <c r="BH277" s="86">
        <f t="shared" si="11"/>
        <v>0</v>
      </c>
      <c r="BI277" s="86">
        <f t="shared" si="12"/>
        <v>0</v>
      </c>
      <c r="BJ277" s="2" t="s">
        <v>67</v>
      </c>
      <c r="BK277" s="86">
        <f t="shared" si="13"/>
        <v>0</v>
      </c>
      <c r="BL277" s="2" t="s">
        <v>70</v>
      </c>
      <c r="BM277" s="85" t="s">
        <v>480</v>
      </c>
    </row>
    <row r="278" spans="2:65" s="9" customFormat="1" ht="21.75" customHeight="1" x14ac:dyDescent="0.25">
      <c r="B278" s="102"/>
      <c r="C278" s="112" t="s">
        <v>477</v>
      </c>
      <c r="D278" s="93" t="s">
        <v>102</v>
      </c>
      <c r="E278" s="94" t="s">
        <v>478</v>
      </c>
      <c r="F278" s="95" t="s">
        <v>479</v>
      </c>
      <c r="G278" s="96" t="s">
        <v>314</v>
      </c>
      <c r="H278" s="97">
        <v>1</v>
      </c>
      <c r="I278" s="98"/>
      <c r="J278" s="99">
        <f t="shared" si="14"/>
        <v>0</v>
      </c>
      <c r="K278" s="143"/>
      <c r="L278" s="144"/>
      <c r="M278" s="145" t="s">
        <v>20</v>
      </c>
      <c r="N278" s="101" t="s">
        <v>35</v>
      </c>
      <c r="P278" s="83">
        <f t="shared" si="5"/>
        <v>0</v>
      </c>
      <c r="Q278" s="83">
        <v>0</v>
      </c>
      <c r="R278" s="83">
        <f t="shared" si="6"/>
        <v>0</v>
      </c>
      <c r="S278" s="83">
        <v>0</v>
      </c>
      <c r="T278" s="84">
        <f t="shared" si="7"/>
        <v>0</v>
      </c>
      <c r="AR278" s="85" t="s">
        <v>70</v>
      </c>
      <c r="AT278" s="85" t="s">
        <v>5</v>
      </c>
      <c r="AU278" s="85" t="s">
        <v>13</v>
      </c>
      <c r="AY278" s="2" t="s">
        <v>64</v>
      </c>
      <c r="BE278" s="86">
        <f t="shared" si="8"/>
        <v>0</v>
      </c>
      <c r="BF278" s="86">
        <f t="shared" si="9"/>
        <v>0</v>
      </c>
      <c r="BG278" s="86">
        <f t="shared" si="10"/>
        <v>0</v>
      </c>
      <c r="BH278" s="86">
        <f t="shared" si="11"/>
        <v>0</v>
      </c>
      <c r="BI278" s="86">
        <f t="shared" si="12"/>
        <v>0</v>
      </c>
      <c r="BJ278" s="2" t="s">
        <v>67</v>
      </c>
      <c r="BK278" s="86">
        <f t="shared" si="13"/>
        <v>0</v>
      </c>
      <c r="BL278" s="2" t="s">
        <v>70</v>
      </c>
      <c r="BM278" s="85" t="s">
        <v>484</v>
      </c>
    </row>
    <row r="279" spans="2:65" s="9" customFormat="1" ht="16.5" customHeight="1" x14ac:dyDescent="0.25">
      <c r="B279" s="102"/>
      <c r="C279" s="106" t="s">
        <v>481</v>
      </c>
      <c r="D279" s="75" t="s">
        <v>5</v>
      </c>
      <c r="E279" s="76" t="s">
        <v>482</v>
      </c>
      <c r="F279" s="77" t="s">
        <v>483</v>
      </c>
      <c r="G279" s="78" t="s">
        <v>314</v>
      </c>
      <c r="H279" s="87">
        <v>1</v>
      </c>
      <c r="I279" s="79"/>
      <c r="J279" s="80">
        <f t="shared" si="14"/>
        <v>0</v>
      </c>
      <c r="K279" s="137"/>
      <c r="L279" s="10"/>
      <c r="M279" s="138" t="s">
        <v>20</v>
      </c>
      <c r="N279" s="82" t="s">
        <v>35</v>
      </c>
      <c r="P279" s="83">
        <f t="shared" si="5"/>
        <v>0</v>
      </c>
      <c r="Q279" s="83">
        <v>0</v>
      </c>
      <c r="R279" s="83">
        <f t="shared" si="6"/>
        <v>0</v>
      </c>
      <c r="S279" s="83">
        <v>0</v>
      </c>
      <c r="T279" s="84">
        <f t="shared" si="7"/>
        <v>0</v>
      </c>
      <c r="AR279" s="85" t="s">
        <v>105</v>
      </c>
      <c r="AT279" s="85" t="s">
        <v>102</v>
      </c>
      <c r="AU279" s="85" t="s">
        <v>13</v>
      </c>
      <c r="AY279" s="2" t="s">
        <v>64</v>
      </c>
      <c r="BE279" s="86">
        <f t="shared" si="8"/>
        <v>0</v>
      </c>
      <c r="BF279" s="86">
        <f t="shared" si="9"/>
        <v>0</v>
      </c>
      <c r="BG279" s="86">
        <f t="shared" si="10"/>
        <v>0</v>
      </c>
      <c r="BH279" s="86">
        <f t="shared" si="11"/>
        <v>0</v>
      </c>
      <c r="BI279" s="86">
        <f t="shared" si="12"/>
        <v>0</v>
      </c>
      <c r="BJ279" s="2" t="s">
        <v>67</v>
      </c>
      <c r="BK279" s="86">
        <f t="shared" si="13"/>
        <v>0</v>
      </c>
      <c r="BL279" s="2" t="s">
        <v>70</v>
      </c>
      <c r="BM279" s="85" t="s">
        <v>488</v>
      </c>
    </row>
    <row r="280" spans="2:65" s="9" customFormat="1" ht="21.75" customHeight="1" x14ac:dyDescent="0.25">
      <c r="B280" s="102"/>
      <c r="C280" s="112" t="s">
        <v>485</v>
      </c>
      <c r="D280" s="93" t="s">
        <v>102</v>
      </c>
      <c r="E280" s="94" t="s">
        <v>486</v>
      </c>
      <c r="F280" s="95" t="s">
        <v>487</v>
      </c>
      <c r="G280" s="96" t="s">
        <v>314</v>
      </c>
      <c r="H280" s="97">
        <v>1</v>
      </c>
      <c r="I280" s="98"/>
      <c r="J280" s="99">
        <f t="shared" si="14"/>
        <v>0</v>
      </c>
      <c r="K280" s="143"/>
      <c r="L280" s="144"/>
      <c r="M280" s="145" t="s">
        <v>20</v>
      </c>
      <c r="N280" s="101" t="s">
        <v>35</v>
      </c>
      <c r="P280" s="83">
        <f t="shared" si="5"/>
        <v>0</v>
      </c>
      <c r="Q280" s="83">
        <v>0</v>
      </c>
      <c r="R280" s="83">
        <f t="shared" si="6"/>
        <v>0</v>
      </c>
      <c r="S280" s="83">
        <v>0</v>
      </c>
      <c r="T280" s="84">
        <f t="shared" si="7"/>
        <v>0</v>
      </c>
      <c r="AR280" s="85" t="s">
        <v>70</v>
      </c>
      <c r="AT280" s="85" t="s">
        <v>5</v>
      </c>
      <c r="AU280" s="85" t="s">
        <v>13</v>
      </c>
      <c r="AY280" s="2" t="s">
        <v>64</v>
      </c>
      <c r="BE280" s="86">
        <f t="shared" si="8"/>
        <v>0</v>
      </c>
      <c r="BF280" s="86">
        <f t="shared" si="9"/>
        <v>0</v>
      </c>
      <c r="BG280" s="86">
        <f t="shared" si="10"/>
        <v>0</v>
      </c>
      <c r="BH280" s="86">
        <f t="shared" si="11"/>
        <v>0</v>
      </c>
      <c r="BI280" s="86">
        <f t="shared" si="12"/>
        <v>0</v>
      </c>
      <c r="BJ280" s="2" t="s">
        <v>67</v>
      </c>
      <c r="BK280" s="86">
        <f t="shared" si="13"/>
        <v>0</v>
      </c>
      <c r="BL280" s="2" t="s">
        <v>70</v>
      </c>
      <c r="BM280" s="85" t="s">
        <v>492</v>
      </c>
    </row>
    <row r="281" spans="2:65" s="9" customFormat="1" ht="16.5" customHeight="1" x14ac:dyDescent="0.25">
      <c r="B281" s="102"/>
      <c r="C281" s="106" t="s">
        <v>489</v>
      </c>
      <c r="D281" s="75" t="s">
        <v>5</v>
      </c>
      <c r="E281" s="76" t="s">
        <v>490</v>
      </c>
      <c r="F281" s="77" t="s">
        <v>491</v>
      </c>
      <c r="G281" s="78" t="s">
        <v>314</v>
      </c>
      <c r="H281" s="87">
        <v>1</v>
      </c>
      <c r="I281" s="79"/>
      <c r="J281" s="80">
        <f t="shared" si="14"/>
        <v>0</v>
      </c>
      <c r="K281" s="137"/>
      <c r="L281" s="10"/>
      <c r="M281" s="138" t="s">
        <v>20</v>
      </c>
      <c r="N281" s="82" t="s">
        <v>35</v>
      </c>
      <c r="P281" s="83">
        <f t="shared" si="5"/>
        <v>0</v>
      </c>
      <c r="Q281" s="83">
        <v>0</v>
      </c>
      <c r="R281" s="83">
        <f t="shared" si="6"/>
        <v>0</v>
      </c>
      <c r="S281" s="83">
        <v>0</v>
      </c>
      <c r="T281" s="84">
        <f t="shared" si="7"/>
        <v>0</v>
      </c>
      <c r="AR281" s="85" t="s">
        <v>105</v>
      </c>
      <c r="AT281" s="85" t="s">
        <v>102</v>
      </c>
      <c r="AU281" s="85" t="s">
        <v>13</v>
      </c>
      <c r="AY281" s="2" t="s">
        <v>64</v>
      </c>
      <c r="BE281" s="86">
        <f t="shared" si="8"/>
        <v>0</v>
      </c>
      <c r="BF281" s="86">
        <f t="shared" si="9"/>
        <v>0</v>
      </c>
      <c r="BG281" s="86">
        <f t="shared" si="10"/>
        <v>0</v>
      </c>
      <c r="BH281" s="86">
        <f t="shared" si="11"/>
        <v>0</v>
      </c>
      <c r="BI281" s="86">
        <f t="shared" si="12"/>
        <v>0</v>
      </c>
      <c r="BJ281" s="2" t="s">
        <v>67</v>
      </c>
      <c r="BK281" s="86">
        <f t="shared" si="13"/>
        <v>0</v>
      </c>
      <c r="BL281" s="2" t="s">
        <v>70</v>
      </c>
      <c r="BM281" s="85" t="s">
        <v>495</v>
      </c>
    </row>
    <row r="282" spans="2:65" s="9" customFormat="1" ht="24.2" customHeight="1" x14ac:dyDescent="0.25">
      <c r="B282" s="102"/>
      <c r="C282" s="112" t="s">
        <v>216</v>
      </c>
      <c r="D282" s="93" t="s">
        <v>102</v>
      </c>
      <c r="E282" s="94" t="s">
        <v>493</v>
      </c>
      <c r="F282" s="95" t="s">
        <v>494</v>
      </c>
      <c r="G282" s="96" t="s">
        <v>314</v>
      </c>
      <c r="H282" s="97">
        <v>1</v>
      </c>
      <c r="I282" s="98"/>
      <c r="J282" s="99">
        <f t="shared" si="14"/>
        <v>0</v>
      </c>
      <c r="K282" s="143"/>
      <c r="L282" s="144"/>
      <c r="M282" s="145" t="s">
        <v>20</v>
      </c>
      <c r="N282" s="101" t="s">
        <v>35</v>
      </c>
      <c r="P282" s="83">
        <f t="shared" si="5"/>
        <v>0</v>
      </c>
      <c r="Q282" s="83">
        <v>0</v>
      </c>
      <c r="R282" s="83">
        <f t="shared" si="6"/>
        <v>0</v>
      </c>
      <c r="S282" s="83">
        <v>0</v>
      </c>
      <c r="T282" s="84">
        <f t="shared" si="7"/>
        <v>0</v>
      </c>
      <c r="AR282" s="85" t="s">
        <v>70</v>
      </c>
      <c r="AT282" s="85" t="s">
        <v>5</v>
      </c>
      <c r="AU282" s="85" t="s">
        <v>13</v>
      </c>
      <c r="AY282" s="2" t="s">
        <v>64</v>
      </c>
      <c r="BE282" s="86">
        <f t="shared" si="8"/>
        <v>0</v>
      </c>
      <c r="BF282" s="86">
        <f t="shared" si="9"/>
        <v>0</v>
      </c>
      <c r="BG282" s="86">
        <f t="shared" si="10"/>
        <v>0</v>
      </c>
      <c r="BH282" s="86">
        <f t="shared" si="11"/>
        <v>0</v>
      </c>
      <c r="BI282" s="86">
        <f t="shared" si="12"/>
        <v>0</v>
      </c>
      <c r="BJ282" s="2" t="s">
        <v>67</v>
      </c>
      <c r="BK282" s="86">
        <f t="shared" si="13"/>
        <v>0</v>
      </c>
      <c r="BL282" s="2" t="s">
        <v>70</v>
      </c>
      <c r="BM282" s="85" t="s">
        <v>499</v>
      </c>
    </row>
    <row r="283" spans="2:65" s="62" customFormat="1" ht="22.9" customHeight="1" x14ac:dyDescent="0.2">
      <c r="B283" s="63"/>
      <c r="C283" s="106" t="s">
        <v>496</v>
      </c>
      <c r="D283" s="75" t="s">
        <v>5</v>
      </c>
      <c r="E283" s="76" t="s">
        <v>497</v>
      </c>
      <c r="F283" s="77" t="s">
        <v>498</v>
      </c>
      <c r="G283" s="78" t="s">
        <v>404</v>
      </c>
      <c r="H283" s="146"/>
      <c r="I283" s="79"/>
      <c r="J283" s="80">
        <f t="shared" si="14"/>
        <v>0</v>
      </c>
      <c r="K283" s="137"/>
      <c r="L283" s="10"/>
      <c r="M283" s="138" t="s">
        <v>20</v>
      </c>
      <c r="N283" s="82" t="s">
        <v>35</v>
      </c>
      <c r="P283" s="69">
        <f>SUM(P284:P293)</f>
        <v>0</v>
      </c>
      <c r="R283" s="69">
        <f>SUM(R284:R293)</f>
        <v>1.13994152</v>
      </c>
      <c r="T283" s="70">
        <f>SUM(T284:T293)</f>
        <v>0</v>
      </c>
      <c r="AR283" s="64" t="s">
        <v>13</v>
      </c>
      <c r="AT283" s="71" t="s">
        <v>60</v>
      </c>
      <c r="AU283" s="71" t="s">
        <v>67</v>
      </c>
      <c r="AY283" s="64" t="s">
        <v>64</v>
      </c>
      <c r="BK283" s="72">
        <f>SUM(BK284:BK293)</f>
        <v>0</v>
      </c>
    </row>
    <row r="284" spans="2:65" s="9" customFormat="1" ht="24.2" customHeight="1" x14ac:dyDescent="0.2">
      <c r="B284" s="102"/>
      <c r="C284" s="62"/>
      <c r="D284" s="64" t="s">
        <v>60</v>
      </c>
      <c r="E284" s="73" t="s">
        <v>500</v>
      </c>
      <c r="F284" s="73" t="s">
        <v>501</v>
      </c>
      <c r="G284" s="62"/>
      <c r="H284" s="62"/>
      <c r="I284" s="66"/>
      <c r="J284" s="74">
        <f>BK283</f>
        <v>0</v>
      </c>
      <c r="K284" s="62"/>
      <c r="L284" s="63"/>
      <c r="M284" s="68"/>
      <c r="N284" s="62"/>
      <c r="P284" s="83">
        <f>O284*H285</f>
        <v>0</v>
      </c>
      <c r="Q284" s="83">
        <v>6.3E-3</v>
      </c>
      <c r="R284" s="83">
        <f>Q284*H285</f>
        <v>0.19702620000000001</v>
      </c>
      <c r="S284" s="83">
        <v>0</v>
      </c>
      <c r="T284" s="84">
        <f>S284*H285</f>
        <v>0</v>
      </c>
      <c r="AR284" s="85" t="s">
        <v>70</v>
      </c>
      <c r="AT284" s="85" t="s">
        <v>5</v>
      </c>
      <c r="AU284" s="85" t="s">
        <v>13</v>
      </c>
      <c r="AY284" s="2" t="s">
        <v>64</v>
      </c>
      <c r="BE284" s="86">
        <f>IF(N285="základní",J285,0)</f>
        <v>0</v>
      </c>
      <c r="BF284" s="86">
        <f>IF(N285="snížená",J285,0)</f>
        <v>0</v>
      </c>
      <c r="BG284" s="86">
        <f>IF(N285="zákl. přenesená",J285,0)</f>
        <v>0</v>
      </c>
      <c r="BH284" s="86">
        <f>IF(N285="sníž. přenesená",J285,0)</f>
        <v>0</v>
      </c>
      <c r="BI284" s="86">
        <f>IF(N285="nulová",J285,0)</f>
        <v>0</v>
      </c>
      <c r="BJ284" s="2" t="s">
        <v>67</v>
      </c>
      <c r="BK284" s="86">
        <f>ROUND(I285*H285,2)</f>
        <v>0</v>
      </c>
      <c r="BL284" s="2" t="s">
        <v>70</v>
      </c>
      <c r="BM284" s="85" t="s">
        <v>504</v>
      </c>
    </row>
    <row r="285" spans="2:65" s="107" customFormat="1" ht="24" x14ac:dyDescent="0.25">
      <c r="B285" s="108"/>
      <c r="C285" s="106" t="s">
        <v>241</v>
      </c>
      <c r="D285" s="75" t="s">
        <v>5</v>
      </c>
      <c r="E285" s="76" t="s">
        <v>502</v>
      </c>
      <c r="F285" s="77" t="s">
        <v>503</v>
      </c>
      <c r="G285" s="78" t="s">
        <v>7</v>
      </c>
      <c r="H285" s="87">
        <v>31.274000000000001</v>
      </c>
      <c r="I285" s="79"/>
      <c r="J285" s="80">
        <f>ROUND(I285*H285,2)</f>
        <v>0</v>
      </c>
      <c r="K285" s="137"/>
      <c r="L285" s="10"/>
      <c r="M285" s="138" t="s">
        <v>20</v>
      </c>
      <c r="N285" s="82" t="s">
        <v>35</v>
      </c>
      <c r="T285" s="111"/>
      <c r="AT285" s="109" t="s">
        <v>203</v>
      </c>
      <c r="AU285" s="109" t="s">
        <v>13</v>
      </c>
      <c r="AV285" s="107" t="s">
        <v>13</v>
      </c>
      <c r="AW285" s="107" t="s">
        <v>205</v>
      </c>
      <c r="AX285" s="107" t="s">
        <v>63</v>
      </c>
      <c r="AY285" s="109" t="s">
        <v>64</v>
      </c>
    </row>
    <row r="286" spans="2:65" s="9" customFormat="1" ht="24.2" customHeight="1" x14ac:dyDescent="0.25">
      <c r="B286" s="102"/>
      <c r="C286" s="107"/>
      <c r="D286" s="139" t="s">
        <v>203</v>
      </c>
      <c r="E286" s="109" t="s">
        <v>20</v>
      </c>
      <c r="F286" s="140" t="s">
        <v>505</v>
      </c>
      <c r="G286" s="107"/>
      <c r="H286" s="141">
        <v>31.274000000000001</v>
      </c>
      <c r="I286" s="110"/>
      <c r="J286" s="107"/>
      <c r="K286" s="107"/>
      <c r="L286" s="108"/>
      <c r="M286" s="142"/>
      <c r="N286" s="107"/>
      <c r="P286" s="83">
        <f>O286*H287</f>
        <v>0</v>
      </c>
      <c r="Q286" s="83">
        <v>5.8E-4</v>
      </c>
      <c r="R286" s="83">
        <f>Q286*H287</f>
        <v>8.6153199999999992E-3</v>
      </c>
      <c r="S286" s="83">
        <v>0</v>
      </c>
      <c r="T286" s="84">
        <f>S286*H287</f>
        <v>0</v>
      </c>
      <c r="AR286" s="85" t="s">
        <v>70</v>
      </c>
      <c r="AT286" s="85" t="s">
        <v>5</v>
      </c>
      <c r="AU286" s="85" t="s">
        <v>13</v>
      </c>
      <c r="AY286" s="2" t="s">
        <v>64</v>
      </c>
      <c r="BE286" s="86">
        <f>IF(N287="základní",J287,0)</f>
        <v>0</v>
      </c>
      <c r="BF286" s="86">
        <f>IF(N287="snížená",J287,0)</f>
        <v>0</v>
      </c>
      <c r="BG286" s="86">
        <f>IF(N287="zákl. přenesená",J287,0)</f>
        <v>0</v>
      </c>
      <c r="BH286" s="86">
        <f>IF(N287="sníž. přenesená",J287,0)</f>
        <v>0</v>
      </c>
      <c r="BI286" s="86">
        <f>IF(N287="nulová",J287,0)</f>
        <v>0</v>
      </c>
      <c r="BJ286" s="2" t="s">
        <v>67</v>
      </c>
      <c r="BK286" s="86">
        <f>ROUND(I287*H287,2)</f>
        <v>0</v>
      </c>
      <c r="BL286" s="2" t="s">
        <v>70</v>
      </c>
      <c r="BM286" s="85" t="s">
        <v>509</v>
      </c>
    </row>
    <row r="287" spans="2:65" s="107" customFormat="1" ht="24" x14ac:dyDescent="0.25">
      <c r="B287" s="108"/>
      <c r="C287" s="106" t="s">
        <v>506</v>
      </c>
      <c r="D287" s="75" t="s">
        <v>5</v>
      </c>
      <c r="E287" s="76" t="s">
        <v>507</v>
      </c>
      <c r="F287" s="77" t="s">
        <v>508</v>
      </c>
      <c r="G287" s="78" t="s">
        <v>9</v>
      </c>
      <c r="H287" s="87">
        <v>14.853999999999999</v>
      </c>
      <c r="I287" s="79"/>
      <c r="J287" s="80">
        <f>ROUND(I287*H287,2)</f>
        <v>0</v>
      </c>
      <c r="K287" s="137"/>
      <c r="L287" s="10"/>
      <c r="M287" s="138" t="s">
        <v>20</v>
      </c>
      <c r="N287" s="82" t="s">
        <v>35</v>
      </c>
      <c r="T287" s="111"/>
      <c r="AT287" s="109" t="s">
        <v>203</v>
      </c>
      <c r="AU287" s="109" t="s">
        <v>13</v>
      </c>
      <c r="AV287" s="107" t="s">
        <v>13</v>
      </c>
      <c r="AW287" s="107" t="s">
        <v>205</v>
      </c>
      <c r="AX287" s="107" t="s">
        <v>63</v>
      </c>
      <c r="AY287" s="109" t="s">
        <v>64</v>
      </c>
    </row>
    <row r="288" spans="2:65" s="9" customFormat="1" ht="16.5" customHeight="1" x14ac:dyDescent="0.25">
      <c r="B288" s="102"/>
      <c r="C288" s="107"/>
      <c r="D288" s="139" t="s">
        <v>203</v>
      </c>
      <c r="E288" s="109" t="s">
        <v>20</v>
      </c>
      <c r="F288" s="140" t="s">
        <v>510</v>
      </c>
      <c r="G288" s="107"/>
      <c r="H288" s="141">
        <v>14.853999999999999</v>
      </c>
      <c r="I288" s="110"/>
      <c r="J288" s="107"/>
      <c r="K288" s="107"/>
      <c r="L288" s="108"/>
      <c r="M288" s="142"/>
      <c r="N288" s="107"/>
      <c r="P288" s="83">
        <f>O288*H289</f>
        <v>0</v>
      </c>
      <c r="Q288" s="83">
        <v>2.5000000000000001E-2</v>
      </c>
      <c r="R288" s="83">
        <f>Q288*H289</f>
        <v>0.93430000000000002</v>
      </c>
      <c r="S288" s="83">
        <v>0</v>
      </c>
      <c r="T288" s="84">
        <f>S288*H289</f>
        <v>0</v>
      </c>
      <c r="AR288" s="85" t="s">
        <v>105</v>
      </c>
      <c r="AT288" s="85" t="s">
        <v>102</v>
      </c>
      <c r="AU288" s="85" t="s">
        <v>13</v>
      </c>
      <c r="AY288" s="2" t="s">
        <v>64</v>
      </c>
      <c r="BE288" s="86">
        <f>IF(N289="základní",J289,0)</f>
        <v>0</v>
      </c>
      <c r="BF288" s="86">
        <f>IF(N289="snížená",J289,0)</f>
        <v>0</v>
      </c>
      <c r="BG288" s="86">
        <f>IF(N289="zákl. přenesená",J289,0)</f>
        <v>0</v>
      </c>
      <c r="BH288" s="86">
        <f>IF(N289="sníž. přenesená",J289,0)</f>
        <v>0</v>
      </c>
      <c r="BI288" s="86">
        <f>IF(N289="nulová",J289,0)</f>
        <v>0</v>
      </c>
      <c r="BJ288" s="2" t="s">
        <v>67</v>
      </c>
      <c r="BK288" s="86">
        <f>ROUND(I289*H289,2)</f>
        <v>0</v>
      </c>
      <c r="BL288" s="2" t="s">
        <v>70</v>
      </c>
      <c r="BM288" s="85" t="s">
        <v>513</v>
      </c>
    </row>
    <row r="289" spans="2:65" s="107" customFormat="1" ht="48" x14ac:dyDescent="0.25">
      <c r="B289" s="108"/>
      <c r="C289" s="112" t="s">
        <v>511</v>
      </c>
      <c r="D289" s="93" t="s">
        <v>102</v>
      </c>
      <c r="E289" s="94" t="s">
        <v>512</v>
      </c>
      <c r="F289" s="95" t="s">
        <v>607</v>
      </c>
      <c r="G289" s="96" t="s">
        <v>7</v>
      </c>
      <c r="H289" s="97">
        <v>37.372</v>
      </c>
      <c r="I289" s="98"/>
      <c r="J289" s="99">
        <f>ROUND(I289*H289,2)</f>
        <v>0</v>
      </c>
      <c r="K289" s="143"/>
      <c r="L289" s="144"/>
      <c r="M289" s="145" t="s">
        <v>20</v>
      </c>
      <c r="N289" s="101" t="s">
        <v>35</v>
      </c>
      <c r="T289" s="111"/>
      <c r="AT289" s="109" t="s">
        <v>203</v>
      </c>
      <c r="AU289" s="109" t="s">
        <v>13</v>
      </c>
      <c r="AV289" s="107" t="s">
        <v>13</v>
      </c>
      <c r="AW289" s="107" t="s">
        <v>205</v>
      </c>
      <c r="AX289" s="107" t="s">
        <v>63</v>
      </c>
      <c r="AY289" s="109" t="s">
        <v>64</v>
      </c>
    </row>
    <row r="290" spans="2:65" s="107" customFormat="1" x14ac:dyDescent="0.25">
      <c r="B290" s="108"/>
      <c r="D290" s="139" t="s">
        <v>203</v>
      </c>
      <c r="E290" s="109" t="s">
        <v>20</v>
      </c>
      <c r="F290" s="140" t="s">
        <v>514</v>
      </c>
      <c r="H290" s="141">
        <v>34.401000000000003</v>
      </c>
      <c r="I290" s="110"/>
      <c r="L290" s="108"/>
      <c r="M290" s="142"/>
      <c r="T290" s="111"/>
      <c r="AT290" s="109" t="s">
        <v>203</v>
      </c>
      <c r="AU290" s="109" t="s">
        <v>13</v>
      </c>
      <c r="AV290" s="107" t="s">
        <v>13</v>
      </c>
      <c r="AW290" s="107" t="s">
        <v>205</v>
      </c>
      <c r="AX290" s="107" t="s">
        <v>63</v>
      </c>
      <c r="AY290" s="109" t="s">
        <v>64</v>
      </c>
    </row>
    <row r="291" spans="2:65" s="9" customFormat="1" ht="16.5" customHeight="1" x14ac:dyDescent="0.25">
      <c r="B291" s="102"/>
      <c r="C291" s="107"/>
      <c r="D291" s="139" t="s">
        <v>203</v>
      </c>
      <c r="E291" s="109" t="s">
        <v>20</v>
      </c>
      <c r="F291" s="140" t="s">
        <v>515</v>
      </c>
      <c r="G291" s="107"/>
      <c r="H291" s="141">
        <v>2.9710000000000001</v>
      </c>
      <c r="I291" s="110"/>
      <c r="J291" s="107"/>
      <c r="K291" s="107"/>
      <c r="L291" s="108"/>
      <c r="M291" s="142"/>
      <c r="N291" s="107"/>
      <c r="P291" s="83">
        <f>O291*H292</f>
        <v>0</v>
      </c>
      <c r="Q291" s="83">
        <v>0</v>
      </c>
      <c r="R291" s="83">
        <f>Q291*H292</f>
        <v>0</v>
      </c>
      <c r="S291" s="83">
        <v>0</v>
      </c>
      <c r="T291" s="84">
        <f>S291*H292</f>
        <v>0</v>
      </c>
      <c r="AR291" s="85" t="s">
        <v>70</v>
      </c>
      <c r="AT291" s="85" t="s">
        <v>5</v>
      </c>
      <c r="AU291" s="85" t="s">
        <v>13</v>
      </c>
      <c r="AY291" s="2" t="s">
        <v>64</v>
      </c>
      <c r="BE291" s="86">
        <f>IF(N292="základní",J292,0)</f>
        <v>0</v>
      </c>
      <c r="BF291" s="86">
        <f>IF(N292="snížená",J292,0)</f>
        <v>0</v>
      </c>
      <c r="BG291" s="86">
        <f>IF(N292="zákl. přenesená",J292,0)</f>
        <v>0</v>
      </c>
      <c r="BH291" s="86">
        <f>IF(N292="sníž. přenesená",J292,0)</f>
        <v>0</v>
      </c>
      <c r="BI291" s="86">
        <f>IF(N292="nulová",J292,0)</f>
        <v>0</v>
      </c>
      <c r="BJ291" s="2" t="s">
        <v>67</v>
      </c>
      <c r="BK291" s="86">
        <f>ROUND(I292*H292,2)</f>
        <v>0</v>
      </c>
      <c r="BL291" s="2" t="s">
        <v>70</v>
      </c>
      <c r="BM291" s="85" t="s">
        <v>519</v>
      </c>
    </row>
    <row r="292" spans="2:65" s="107" customFormat="1" ht="12" x14ac:dyDescent="0.25">
      <c r="B292" s="108"/>
      <c r="C292" s="106" t="s">
        <v>516</v>
      </c>
      <c r="D292" s="75" t="s">
        <v>5</v>
      </c>
      <c r="E292" s="76" t="s">
        <v>517</v>
      </c>
      <c r="F292" s="77" t="s">
        <v>518</v>
      </c>
      <c r="G292" s="78" t="s">
        <v>9</v>
      </c>
      <c r="H292" s="87">
        <v>21.2</v>
      </c>
      <c r="I292" s="79"/>
      <c r="J292" s="80">
        <f>ROUND(I292*H292,2)</f>
        <v>0</v>
      </c>
      <c r="K292" s="137"/>
      <c r="L292" s="10"/>
      <c r="M292" s="138" t="s">
        <v>20</v>
      </c>
      <c r="N292" s="82" t="s">
        <v>35</v>
      </c>
      <c r="T292" s="111"/>
      <c r="AT292" s="109" t="s">
        <v>203</v>
      </c>
      <c r="AU292" s="109" t="s">
        <v>13</v>
      </c>
      <c r="AV292" s="107" t="s">
        <v>13</v>
      </c>
      <c r="AW292" s="107" t="s">
        <v>205</v>
      </c>
      <c r="AX292" s="107" t="s">
        <v>63</v>
      </c>
      <c r="AY292" s="109" t="s">
        <v>64</v>
      </c>
    </row>
    <row r="293" spans="2:65" s="9" customFormat="1" ht="24.2" customHeight="1" x14ac:dyDescent="0.25">
      <c r="B293" s="102"/>
      <c r="C293" s="107"/>
      <c r="D293" s="139" t="s">
        <v>203</v>
      </c>
      <c r="E293" s="109" t="s">
        <v>20</v>
      </c>
      <c r="F293" s="140" t="s">
        <v>520</v>
      </c>
      <c r="G293" s="107"/>
      <c r="H293" s="141">
        <v>21.2</v>
      </c>
      <c r="I293" s="110"/>
      <c r="J293" s="107"/>
      <c r="K293" s="107"/>
      <c r="L293" s="108"/>
      <c r="M293" s="142"/>
      <c r="N293" s="107"/>
      <c r="P293" s="83">
        <f>O293*H294</f>
        <v>0</v>
      </c>
      <c r="Q293" s="83">
        <v>0</v>
      </c>
      <c r="R293" s="83">
        <f>Q293*H294</f>
        <v>0</v>
      </c>
      <c r="S293" s="83">
        <v>0</v>
      </c>
      <c r="T293" s="84">
        <f>S293*H294</f>
        <v>0</v>
      </c>
      <c r="AR293" s="85" t="s">
        <v>70</v>
      </c>
      <c r="AT293" s="85" t="s">
        <v>5</v>
      </c>
      <c r="AU293" s="85" t="s">
        <v>13</v>
      </c>
      <c r="AY293" s="2" t="s">
        <v>64</v>
      </c>
      <c r="BE293" s="86">
        <f>IF(N294="základní",J294,0)</f>
        <v>0</v>
      </c>
      <c r="BF293" s="86">
        <f>IF(N294="snížená",J294,0)</f>
        <v>0</v>
      </c>
      <c r="BG293" s="86">
        <f>IF(N294="zákl. přenesená",J294,0)</f>
        <v>0</v>
      </c>
      <c r="BH293" s="86">
        <f>IF(N294="sníž. přenesená",J294,0)</f>
        <v>0</v>
      </c>
      <c r="BI293" s="86">
        <f>IF(N294="nulová",J294,0)</f>
        <v>0</v>
      </c>
      <c r="BJ293" s="2" t="s">
        <v>67</v>
      </c>
      <c r="BK293" s="86">
        <f>ROUND(I294*H294,2)</f>
        <v>0</v>
      </c>
      <c r="BL293" s="2" t="s">
        <v>70</v>
      </c>
      <c r="BM293" s="85" t="s">
        <v>524</v>
      </c>
    </row>
    <row r="294" spans="2:65" s="62" customFormat="1" ht="22.9" customHeight="1" x14ac:dyDescent="0.2">
      <c r="B294" s="63"/>
      <c r="C294" s="106" t="s">
        <v>521</v>
      </c>
      <c r="D294" s="75" t="s">
        <v>5</v>
      </c>
      <c r="E294" s="76" t="s">
        <v>522</v>
      </c>
      <c r="F294" s="77" t="s">
        <v>523</v>
      </c>
      <c r="G294" s="78" t="s">
        <v>404</v>
      </c>
      <c r="H294" s="146"/>
      <c r="I294" s="79"/>
      <c r="J294" s="80">
        <f>ROUND(I294*H294,2)</f>
        <v>0</v>
      </c>
      <c r="K294" s="137"/>
      <c r="L294" s="10"/>
      <c r="M294" s="138" t="s">
        <v>20</v>
      </c>
      <c r="N294" s="82" t="s">
        <v>35</v>
      </c>
      <c r="P294" s="69">
        <f>SUM(P295:P299)</f>
        <v>0</v>
      </c>
      <c r="R294" s="69">
        <f>SUM(R295:R299)</f>
        <v>0.36642940000000002</v>
      </c>
      <c r="T294" s="70">
        <f>SUM(T295:T299)</f>
        <v>0</v>
      </c>
      <c r="AR294" s="64" t="s">
        <v>13</v>
      </c>
      <c r="AT294" s="71" t="s">
        <v>60</v>
      </c>
      <c r="AU294" s="71" t="s">
        <v>67</v>
      </c>
      <c r="AY294" s="64" t="s">
        <v>64</v>
      </c>
      <c r="BK294" s="72">
        <f>SUM(BK295:BK299)</f>
        <v>0</v>
      </c>
    </row>
    <row r="295" spans="2:65" s="9" customFormat="1" ht="37.9" customHeight="1" x14ac:dyDescent="0.2">
      <c r="B295" s="102"/>
      <c r="C295" s="62"/>
      <c r="D295" s="64" t="s">
        <v>60</v>
      </c>
      <c r="E295" s="73" t="s">
        <v>525</v>
      </c>
      <c r="F295" s="73" t="s">
        <v>526</v>
      </c>
      <c r="G295" s="62"/>
      <c r="H295" s="62"/>
      <c r="I295" s="66"/>
      <c r="J295" s="74">
        <f>BK294</f>
        <v>0</v>
      </c>
      <c r="K295" s="62"/>
      <c r="L295" s="63"/>
      <c r="M295" s="68"/>
      <c r="N295" s="62"/>
      <c r="P295" s="83">
        <f>O295*H296</f>
        <v>0</v>
      </c>
      <c r="Q295" s="83">
        <v>8.9999999999999993E-3</v>
      </c>
      <c r="R295" s="83">
        <f>Q295*H296</f>
        <v>0.16672499999999998</v>
      </c>
      <c r="S295" s="83">
        <v>0</v>
      </c>
      <c r="T295" s="84">
        <f>S295*H296</f>
        <v>0</v>
      </c>
      <c r="AR295" s="85" t="s">
        <v>70</v>
      </c>
      <c r="AT295" s="85" t="s">
        <v>5</v>
      </c>
      <c r="AU295" s="85" t="s">
        <v>13</v>
      </c>
      <c r="AY295" s="2" t="s">
        <v>64</v>
      </c>
      <c r="BE295" s="86">
        <f>IF(N296="základní",J296,0)</f>
        <v>0</v>
      </c>
      <c r="BF295" s="86">
        <f>IF(N296="snížená",J296,0)</f>
        <v>0</v>
      </c>
      <c r="BG295" s="86">
        <f>IF(N296="zákl. přenesená",J296,0)</f>
        <v>0</v>
      </c>
      <c r="BH295" s="86">
        <f>IF(N296="sníž. přenesená",J296,0)</f>
        <v>0</v>
      </c>
      <c r="BI295" s="86">
        <f>IF(N296="nulová",J296,0)</f>
        <v>0</v>
      </c>
      <c r="BJ295" s="2" t="s">
        <v>67</v>
      </c>
      <c r="BK295" s="86">
        <f>ROUND(I296*H296,2)</f>
        <v>0</v>
      </c>
      <c r="BL295" s="2" t="s">
        <v>70</v>
      </c>
      <c r="BM295" s="85" t="s">
        <v>530</v>
      </c>
    </row>
    <row r="296" spans="2:65" s="107" customFormat="1" ht="36" x14ac:dyDescent="0.25">
      <c r="B296" s="108"/>
      <c r="C296" s="106" t="s">
        <v>527</v>
      </c>
      <c r="D296" s="75" t="s">
        <v>5</v>
      </c>
      <c r="E296" s="76" t="s">
        <v>528</v>
      </c>
      <c r="F296" s="77" t="s">
        <v>529</v>
      </c>
      <c r="G296" s="78" t="s">
        <v>7</v>
      </c>
      <c r="H296" s="87">
        <v>18.524999999999999</v>
      </c>
      <c r="I296" s="79"/>
      <c r="J296" s="80">
        <f>ROUND(I296*H296,2)</f>
        <v>0</v>
      </c>
      <c r="K296" s="137"/>
      <c r="L296" s="10"/>
      <c r="M296" s="138" t="s">
        <v>20</v>
      </c>
      <c r="N296" s="82" t="s">
        <v>35</v>
      </c>
      <c r="T296" s="111"/>
      <c r="AT296" s="109" t="s">
        <v>203</v>
      </c>
      <c r="AU296" s="109" t="s">
        <v>13</v>
      </c>
      <c r="AV296" s="107" t="s">
        <v>13</v>
      </c>
      <c r="AW296" s="107" t="s">
        <v>205</v>
      </c>
      <c r="AX296" s="107" t="s">
        <v>63</v>
      </c>
      <c r="AY296" s="109" t="s">
        <v>64</v>
      </c>
    </row>
    <row r="297" spans="2:65" s="9" customFormat="1" ht="16.5" customHeight="1" x14ac:dyDescent="0.25">
      <c r="B297" s="102"/>
      <c r="C297" s="107"/>
      <c r="D297" s="139" t="s">
        <v>203</v>
      </c>
      <c r="E297" s="109" t="s">
        <v>20</v>
      </c>
      <c r="F297" s="140" t="s">
        <v>531</v>
      </c>
      <c r="G297" s="107"/>
      <c r="H297" s="141">
        <v>18.524999999999999</v>
      </c>
      <c r="I297" s="110"/>
      <c r="J297" s="107"/>
      <c r="K297" s="107"/>
      <c r="L297" s="108"/>
      <c r="M297" s="142"/>
      <c r="N297" s="107"/>
      <c r="P297" s="83">
        <f>O297*H298</f>
        <v>0</v>
      </c>
      <c r="Q297" s="83">
        <v>9.7999999999999997E-3</v>
      </c>
      <c r="R297" s="83">
        <f>Q297*H298</f>
        <v>0.1997044</v>
      </c>
      <c r="S297" s="83">
        <v>0</v>
      </c>
      <c r="T297" s="84">
        <f>S297*H298</f>
        <v>0</v>
      </c>
      <c r="AR297" s="85" t="s">
        <v>105</v>
      </c>
      <c r="AT297" s="85" t="s">
        <v>102</v>
      </c>
      <c r="AU297" s="85" t="s">
        <v>13</v>
      </c>
      <c r="AY297" s="2" t="s">
        <v>64</v>
      </c>
      <c r="BE297" s="86">
        <f>IF(N298="základní",J298,0)</f>
        <v>0</v>
      </c>
      <c r="BF297" s="86">
        <f>IF(N298="snížená",J298,0)</f>
        <v>0</v>
      </c>
      <c r="BG297" s="86">
        <f>IF(N298="zákl. přenesená",J298,0)</f>
        <v>0</v>
      </c>
      <c r="BH297" s="86">
        <f>IF(N298="sníž. přenesená",J298,0)</f>
        <v>0</v>
      </c>
      <c r="BI297" s="86">
        <f>IF(N298="nulová",J298,0)</f>
        <v>0</v>
      </c>
      <c r="BJ297" s="2" t="s">
        <v>67</v>
      </c>
      <c r="BK297" s="86">
        <f>ROUND(I298*H298,2)</f>
        <v>0</v>
      </c>
      <c r="BL297" s="2" t="s">
        <v>70</v>
      </c>
      <c r="BM297" s="85" t="s">
        <v>534</v>
      </c>
    </row>
    <row r="298" spans="2:65" s="107" customFormat="1" ht="24" x14ac:dyDescent="0.25">
      <c r="B298" s="108"/>
      <c r="C298" s="112" t="s">
        <v>532</v>
      </c>
      <c r="D298" s="93" t="s">
        <v>102</v>
      </c>
      <c r="E298" s="94" t="s">
        <v>533</v>
      </c>
      <c r="F298" s="95" t="s">
        <v>606</v>
      </c>
      <c r="G298" s="96" t="s">
        <v>7</v>
      </c>
      <c r="H298" s="97">
        <v>20.378</v>
      </c>
      <c r="I298" s="98"/>
      <c r="J298" s="99">
        <f>ROUND(I298*H298,2)</f>
        <v>0</v>
      </c>
      <c r="K298" s="143"/>
      <c r="L298" s="144"/>
      <c r="M298" s="145" t="s">
        <v>20</v>
      </c>
      <c r="N298" s="101" t="s">
        <v>35</v>
      </c>
      <c r="T298" s="111"/>
      <c r="AT298" s="109" t="s">
        <v>203</v>
      </c>
      <c r="AU298" s="109" t="s">
        <v>13</v>
      </c>
      <c r="AV298" s="107" t="s">
        <v>13</v>
      </c>
      <c r="AW298" s="107" t="s">
        <v>205</v>
      </c>
      <c r="AX298" s="107" t="s">
        <v>63</v>
      </c>
      <c r="AY298" s="109" t="s">
        <v>64</v>
      </c>
    </row>
    <row r="299" spans="2:65" s="9" customFormat="1" ht="24.2" customHeight="1" x14ac:dyDescent="0.25">
      <c r="B299" s="102"/>
      <c r="C299" s="107"/>
      <c r="D299" s="139" t="s">
        <v>203</v>
      </c>
      <c r="E299" s="109" t="s">
        <v>20</v>
      </c>
      <c r="F299" s="140" t="s">
        <v>535</v>
      </c>
      <c r="G299" s="107"/>
      <c r="H299" s="141">
        <v>20.378</v>
      </c>
      <c r="I299" s="110"/>
      <c r="J299" s="107"/>
      <c r="K299" s="107"/>
      <c r="L299" s="108"/>
      <c r="M299" s="142"/>
      <c r="N299" s="107"/>
      <c r="P299" s="83">
        <f>O299*H300</f>
        <v>0</v>
      </c>
      <c r="Q299" s="83">
        <v>0</v>
      </c>
      <c r="R299" s="83">
        <f>Q299*H300</f>
        <v>0</v>
      </c>
      <c r="S299" s="83">
        <v>0</v>
      </c>
      <c r="T299" s="84">
        <f>S299*H300</f>
        <v>0</v>
      </c>
      <c r="AR299" s="85" t="s">
        <v>70</v>
      </c>
      <c r="AT299" s="85" t="s">
        <v>5</v>
      </c>
      <c r="AU299" s="85" t="s">
        <v>13</v>
      </c>
      <c r="AY299" s="2" t="s">
        <v>64</v>
      </c>
      <c r="BE299" s="86">
        <f>IF(N300="základní",J300,0)</f>
        <v>0</v>
      </c>
      <c r="BF299" s="86">
        <f>IF(N300="snížená",J300,0)</f>
        <v>0</v>
      </c>
      <c r="BG299" s="86">
        <f>IF(N300="zákl. přenesená",J300,0)</f>
        <v>0</v>
      </c>
      <c r="BH299" s="86">
        <f>IF(N300="sníž. přenesená",J300,0)</f>
        <v>0</v>
      </c>
      <c r="BI299" s="86">
        <f>IF(N300="nulová",J300,0)</f>
        <v>0</v>
      </c>
      <c r="BJ299" s="2" t="s">
        <v>67</v>
      </c>
      <c r="BK299" s="86">
        <f>ROUND(I300*H300,2)</f>
        <v>0</v>
      </c>
      <c r="BL299" s="2" t="s">
        <v>70</v>
      </c>
      <c r="BM299" s="85" t="s">
        <v>539</v>
      </c>
    </row>
    <row r="300" spans="2:65" s="62" customFormat="1" ht="22.9" customHeight="1" x14ac:dyDescent="0.2">
      <c r="B300" s="63"/>
      <c r="C300" s="106" t="s">
        <v>536</v>
      </c>
      <c r="D300" s="75" t="s">
        <v>5</v>
      </c>
      <c r="E300" s="76" t="s">
        <v>537</v>
      </c>
      <c r="F300" s="77" t="s">
        <v>538</v>
      </c>
      <c r="G300" s="78" t="s">
        <v>404</v>
      </c>
      <c r="H300" s="146"/>
      <c r="I300" s="79"/>
      <c r="J300" s="80">
        <f>ROUND(I300*H300,2)</f>
        <v>0</v>
      </c>
      <c r="K300" s="137"/>
      <c r="L300" s="10"/>
      <c r="M300" s="138" t="s">
        <v>20</v>
      </c>
      <c r="N300" s="82" t="s">
        <v>35</v>
      </c>
      <c r="P300" s="69">
        <f>SUM(P301:P309)</f>
        <v>0</v>
      </c>
      <c r="R300" s="69">
        <f>SUM(R301:R309)</f>
        <v>0</v>
      </c>
      <c r="T300" s="70">
        <f>SUM(T301:T309)</f>
        <v>0</v>
      </c>
      <c r="AR300" s="64" t="s">
        <v>13</v>
      </c>
      <c r="AT300" s="71" t="s">
        <v>60</v>
      </c>
      <c r="AU300" s="71" t="s">
        <v>67</v>
      </c>
      <c r="AY300" s="64" t="s">
        <v>64</v>
      </c>
      <c r="BK300" s="72">
        <f>SUM(BK301:BK309)</f>
        <v>0</v>
      </c>
    </row>
    <row r="301" spans="2:65" s="9" customFormat="1" ht="24.2" customHeight="1" x14ac:dyDescent="0.2">
      <c r="B301" s="102"/>
      <c r="C301" s="62"/>
      <c r="D301" s="64" t="s">
        <v>60</v>
      </c>
      <c r="E301" s="73" t="s">
        <v>120</v>
      </c>
      <c r="F301" s="73" t="s">
        <v>121</v>
      </c>
      <c r="G301" s="62"/>
      <c r="H301" s="62"/>
      <c r="I301" s="66"/>
      <c r="J301" s="74">
        <f>BK300</f>
        <v>0</v>
      </c>
      <c r="K301" s="62"/>
      <c r="L301" s="63"/>
      <c r="M301" s="68"/>
      <c r="N301" s="62"/>
      <c r="P301" s="83">
        <f>O301*H302</f>
        <v>0</v>
      </c>
      <c r="Q301" s="83">
        <v>0</v>
      </c>
      <c r="R301" s="83">
        <f>Q301*H302</f>
        <v>0</v>
      </c>
      <c r="S301" s="83">
        <v>0</v>
      </c>
      <c r="T301" s="84">
        <f>S301*H302</f>
        <v>0</v>
      </c>
      <c r="AR301" s="85" t="s">
        <v>70</v>
      </c>
      <c r="AT301" s="85" t="s">
        <v>5</v>
      </c>
      <c r="AU301" s="85" t="s">
        <v>13</v>
      </c>
      <c r="AY301" s="2" t="s">
        <v>64</v>
      </c>
      <c r="BE301" s="86">
        <f>IF(N302="základní",J302,0)</f>
        <v>0</v>
      </c>
      <c r="BF301" s="86">
        <f>IF(N302="snížená",J302,0)</f>
        <v>0</v>
      </c>
      <c r="BG301" s="86">
        <f>IF(N302="zákl. přenesená",J302,0)</f>
        <v>0</v>
      </c>
      <c r="BH301" s="86">
        <f>IF(N302="sníž. přenesená",J302,0)</f>
        <v>0</v>
      </c>
      <c r="BI301" s="86">
        <f>IF(N302="nulová",J302,0)</f>
        <v>0</v>
      </c>
      <c r="BJ301" s="2" t="s">
        <v>67</v>
      </c>
      <c r="BK301" s="86">
        <f>ROUND(I302*H302,2)</f>
        <v>0</v>
      </c>
      <c r="BL301" s="2" t="s">
        <v>70</v>
      </c>
      <c r="BM301" s="85" t="s">
        <v>543</v>
      </c>
    </row>
    <row r="302" spans="2:65" s="107" customFormat="1" ht="24" x14ac:dyDescent="0.25">
      <c r="B302" s="108"/>
      <c r="C302" s="106" t="s">
        <v>540</v>
      </c>
      <c r="D302" s="75" t="s">
        <v>5</v>
      </c>
      <c r="E302" s="76" t="s">
        <v>541</v>
      </c>
      <c r="F302" s="77" t="s">
        <v>542</v>
      </c>
      <c r="G302" s="78" t="s">
        <v>7</v>
      </c>
      <c r="H302" s="87">
        <v>12.977</v>
      </c>
      <c r="I302" s="79"/>
      <c r="J302" s="80">
        <f>ROUND(I302*H302,2)</f>
        <v>0</v>
      </c>
      <c r="K302" s="137"/>
      <c r="L302" s="10"/>
      <c r="M302" s="138" t="s">
        <v>20</v>
      </c>
      <c r="N302" s="82" t="s">
        <v>35</v>
      </c>
      <c r="T302" s="111"/>
      <c r="AT302" s="109" t="s">
        <v>203</v>
      </c>
      <c r="AU302" s="109" t="s">
        <v>13</v>
      </c>
      <c r="AV302" s="107" t="s">
        <v>13</v>
      </c>
      <c r="AW302" s="107" t="s">
        <v>205</v>
      </c>
      <c r="AX302" s="107" t="s">
        <v>63</v>
      </c>
      <c r="AY302" s="109" t="s">
        <v>64</v>
      </c>
    </row>
    <row r="303" spans="2:65" s="9" customFormat="1" ht="24.2" customHeight="1" x14ac:dyDescent="0.25">
      <c r="B303" s="102"/>
      <c r="C303" s="107"/>
      <c r="D303" s="139" t="s">
        <v>203</v>
      </c>
      <c r="E303" s="109" t="s">
        <v>20</v>
      </c>
      <c r="F303" s="140" t="s">
        <v>544</v>
      </c>
      <c r="G303" s="107"/>
      <c r="H303" s="141">
        <v>12.977</v>
      </c>
      <c r="I303" s="110"/>
      <c r="J303" s="107"/>
      <c r="K303" s="107"/>
      <c r="L303" s="108"/>
      <c r="M303" s="142"/>
      <c r="N303" s="107"/>
      <c r="P303" s="83">
        <f>O303*H304</f>
        <v>0</v>
      </c>
      <c r="Q303" s="83">
        <v>0</v>
      </c>
      <c r="R303" s="83">
        <f>Q303*H304</f>
        <v>0</v>
      </c>
      <c r="S303" s="83">
        <v>0</v>
      </c>
      <c r="T303" s="84">
        <f>S303*H304</f>
        <v>0</v>
      </c>
      <c r="AR303" s="85" t="s">
        <v>70</v>
      </c>
      <c r="AT303" s="85" t="s">
        <v>5</v>
      </c>
      <c r="AU303" s="85" t="s">
        <v>13</v>
      </c>
      <c r="AY303" s="2" t="s">
        <v>64</v>
      </c>
      <c r="BE303" s="86">
        <f>IF(N304="základní",J304,0)</f>
        <v>0</v>
      </c>
      <c r="BF303" s="86">
        <f>IF(N304="snížená",J304,0)</f>
        <v>0</v>
      </c>
      <c r="BG303" s="86">
        <f>IF(N304="zákl. přenesená",J304,0)</f>
        <v>0</v>
      </c>
      <c r="BH303" s="86">
        <f>IF(N304="sníž. přenesená",J304,0)</f>
        <v>0</v>
      </c>
      <c r="BI303" s="86">
        <f>IF(N304="nulová",J304,0)</f>
        <v>0</v>
      </c>
      <c r="BJ303" s="2" t="s">
        <v>67</v>
      </c>
      <c r="BK303" s="86">
        <f>ROUND(I304*H304,2)</f>
        <v>0</v>
      </c>
      <c r="BL303" s="2" t="s">
        <v>70</v>
      </c>
      <c r="BM303" s="85" t="s">
        <v>548</v>
      </c>
    </row>
    <row r="304" spans="2:65" s="107" customFormat="1" ht="24" x14ac:dyDescent="0.25">
      <c r="B304" s="108"/>
      <c r="C304" s="106" t="s">
        <v>545</v>
      </c>
      <c r="D304" s="75" t="s">
        <v>5</v>
      </c>
      <c r="E304" s="76" t="s">
        <v>546</v>
      </c>
      <c r="F304" s="77" t="s">
        <v>547</v>
      </c>
      <c r="G304" s="78" t="s">
        <v>7</v>
      </c>
      <c r="H304" s="87">
        <v>12.977</v>
      </c>
      <c r="I304" s="79"/>
      <c r="J304" s="80">
        <f>ROUND(I304*H304,2)</f>
        <v>0</v>
      </c>
      <c r="K304" s="137"/>
      <c r="L304" s="10"/>
      <c r="M304" s="138" t="s">
        <v>20</v>
      </c>
      <c r="N304" s="82" t="s">
        <v>35</v>
      </c>
      <c r="T304" s="111"/>
      <c r="AT304" s="109" t="s">
        <v>203</v>
      </c>
      <c r="AU304" s="109" t="s">
        <v>13</v>
      </c>
      <c r="AV304" s="107" t="s">
        <v>13</v>
      </c>
      <c r="AW304" s="107" t="s">
        <v>205</v>
      </c>
      <c r="AX304" s="107" t="s">
        <v>63</v>
      </c>
      <c r="AY304" s="109" t="s">
        <v>64</v>
      </c>
    </row>
    <row r="305" spans="2:65" s="9" customFormat="1" ht="16.5" customHeight="1" x14ac:dyDescent="0.25">
      <c r="B305" s="102"/>
      <c r="C305" s="107"/>
      <c r="D305" s="139" t="s">
        <v>203</v>
      </c>
      <c r="E305" s="109" t="s">
        <v>20</v>
      </c>
      <c r="F305" s="140" t="s">
        <v>544</v>
      </c>
      <c r="G305" s="107"/>
      <c r="H305" s="141">
        <v>12.977</v>
      </c>
      <c r="I305" s="110"/>
      <c r="J305" s="107"/>
      <c r="K305" s="107"/>
      <c r="L305" s="108"/>
      <c r="M305" s="142"/>
      <c r="N305" s="107"/>
      <c r="P305" s="83">
        <f>O305*H306</f>
        <v>0</v>
      </c>
      <c r="Q305" s="83">
        <v>0</v>
      </c>
      <c r="R305" s="83">
        <f>Q305*H306</f>
        <v>0</v>
      </c>
      <c r="S305" s="83">
        <v>0</v>
      </c>
      <c r="T305" s="84">
        <f>S305*H306</f>
        <v>0</v>
      </c>
      <c r="AR305" s="85" t="s">
        <v>105</v>
      </c>
      <c r="AT305" s="85" t="s">
        <v>102</v>
      </c>
      <c r="AU305" s="85" t="s">
        <v>13</v>
      </c>
      <c r="AY305" s="2" t="s">
        <v>64</v>
      </c>
      <c r="BE305" s="86">
        <f>IF(N306="základní",J306,0)</f>
        <v>0</v>
      </c>
      <c r="BF305" s="86">
        <f>IF(N306="snížená",J306,0)</f>
        <v>0</v>
      </c>
      <c r="BG305" s="86">
        <f>IF(N306="zákl. přenesená",J306,0)</f>
        <v>0</v>
      </c>
      <c r="BH305" s="86">
        <f>IF(N306="sníž. přenesená",J306,0)</f>
        <v>0</v>
      </c>
      <c r="BI305" s="86">
        <f>IF(N306="nulová",J306,0)</f>
        <v>0</v>
      </c>
      <c r="BJ305" s="2" t="s">
        <v>67</v>
      </c>
      <c r="BK305" s="86">
        <f>ROUND(I306*H306,2)</f>
        <v>0</v>
      </c>
      <c r="BL305" s="2" t="s">
        <v>70</v>
      </c>
      <c r="BM305" s="85" t="s">
        <v>552</v>
      </c>
    </row>
    <row r="306" spans="2:65" s="107" customFormat="1" ht="12" x14ac:dyDescent="0.25">
      <c r="B306" s="108"/>
      <c r="C306" s="112" t="s">
        <v>549</v>
      </c>
      <c r="D306" s="93" t="s">
        <v>102</v>
      </c>
      <c r="E306" s="94" t="s">
        <v>550</v>
      </c>
      <c r="F306" s="95" t="s">
        <v>551</v>
      </c>
      <c r="G306" s="96" t="s">
        <v>7</v>
      </c>
      <c r="H306" s="97">
        <v>18</v>
      </c>
      <c r="I306" s="98"/>
      <c r="J306" s="99">
        <f>ROUND(I306*H306,2)</f>
        <v>0</v>
      </c>
      <c r="K306" s="143"/>
      <c r="L306" s="144"/>
      <c r="M306" s="145" t="s">
        <v>20</v>
      </c>
      <c r="N306" s="101" t="s">
        <v>35</v>
      </c>
      <c r="T306" s="111"/>
      <c r="AT306" s="109" t="s">
        <v>203</v>
      </c>
      <c r="AU306" s="109" t="s">
        <v>13</v>
      </c>
      <c r="AV306" s="107" t="s">
        <v>13</v>
      </c>
      <c r="AW306" s="107" t="s">
        <v>205</v>
      </c>
      <c r="AX306" s="107" t="s">
        <v>63</v>
      </c>
      <c r="AY306" s="109" t="s">
        <v>64</v>
      </c>
    </row>
    <row r="307" spans="2:65" s="9" customFormat="1" ht="16.5" customHeight="1" x14ac:dyDescent="0.25">
      <c r="B307" s="102"/>
      <c r="C307" s="107"/>
      <c r="D307" s="139" t="s">
        <v>203</v>
      </c>
      <c r="E307" s="109" t="s">
        <v>20</v>
      </c>
      <c r="F307" s="140" t="s">
        <v>297</v>
      </c>
      <c r="G307" s="107"/>
      <c r="H307" s="141">
        <v>18</v>
      </c>
      <c r="I307" s="110"/>
      <c r="J307" s="107"/>
      <c r="K307" s="107"/>
      <c r="L307" s="108"/>
      <c r="M307" s="142"/>
      <c r="N307" s="107"/>
      <c r="P307" s="83">
        <f>O307*H308</f>
        <v>0</v>
      </c>
      <c r="Q307" s="83">
        <v>0</v>
      </c>
      <c r="R307" s="83">
        <f>Q307*H308</f>
        <v>0</v>
      </c>
      <c r="S307" s="83">
        <v>0</v>
      </c>
      <c r="T307" s="84">
        <f>S307*H308</f>
        <v>0</v>
      </c>
      <c r="AR307" s="85" t="s">
        <v>105</v>
      </c>
      <c r="AT307" s="85" t="s">
        <v>102</v>
      </c>
      <c r="AU307" s="85" t="s">
        <v>13</v>
      </c>
      <c r="AY307" s="2" t="s">
        <v>64</v>
      </c>
      <c r="BE307" s="86">
        <f>IF(N308="základní",J308,0)</f>
        <v>0</v>
      </c>
      <c r="BF307" s="86">
        <f>IF(N308="snížená",J308,0)</f>
        <v>0</v>
      </c>
      <c r="BG307" s="86">
        <f>IF(N308="zákl. přenesená",J308,0)</f>
        <v>0</v>
      </c>
      <c r="BH307" s="86">
        <f>IF(N308="sníž. přenesená",J308,0)</f>
        <v>0</v>
      </c>
      <c r="BI307" s="86">
        <f>IF(N308="nulová",J308,0)</f>
        <v>0</v>
      </c>
      <c r="BJ307" s="2" t="s">
        <v>67</v>
      </c>
      <c r="BK307" s="86">
        <f>ROUND(I308*H308,2)</f>
        <v>0</v>
      </c>
      <c r="BL307" s="2" t="s">
        <v>70</v>
      </c>
      <c r="BM307" s="85" t="s">
        <v>556</v>
      </c>
    </row>
    <row r="308" spans="2:65" s="107" customFormat="1" ht="12" x14ac:dyDescent="0.25">
      <c r="B308" s="108"/>
      <c r="C308" s="112" t="s">
        <v>553</v>
      </c>
      <c r="D308" s="93" t="s">
        <v>102</v>
      </c>
      <c r="E308" s="94" t="s">
        <v>554</v>
      </c>
      <c r="F308" s="95" t="s">
        <v>555</v>
      </c>
      <c r="G308" s="96" t="s">
        <v>7</v>
      </c>
      <c r="H308" s="97">
        <v>18</v>
      </c>
      <c r="I308" s="98"/>
      <c r="J308" s="99">
        <f>ROUND(I308*H308,2)</f>
        <v>0</v>
      </c>
      <c r="K308" s="143"/>
      <c r="L308" s="144"/>
      <c r="M308" s="145" t="s">
        <v>20</v>
      </c>
      <c r="N308" s="101" t="s">
        <v>35</v>
      </c>
      <c r="T308" s="111"/>
      <c r="AT308" s="109" t="s">
        <v>203</v>
      </c>
      <c r="AU308" s="109" t="s">
        <v>13</v>
      </c>
      <c r="AV308" s="107" t="s">
        <v>13</v>
      </c>
      <c r="AW308" s="107" t="s">
        <v>205</v>
      </c>
      <c r="AX308" s="107" t="s">
        <v>63</v>
      </c>
      <c r="AY308" s="109" t="s">
        <v>64</v>
      </c>
    </row>
    <row r="309" spans="2:65" s="9" customFormat="1" ht="16.5" customHeight="1" x14ac:dyDescent="0.25">
      <c r="B309" s="102"/>
      <c r="C309" s="107"/>
      <c r="D309" s="139" t="s">
        <v>203</v>
      </c>
      <c r="E309" s="109" t="s">
        <v>20</v>
      </c>
      <c r="F309" s="140" t="s">
        <v>297</v>
      </c>
      <c r="G309" s="107"/>
      <c r="H309" s="141">
        <v>18</v>
      </c>
      <c r="I309" s="110"/>
      <c r="J309" s="107"/>
      <c r="K309" s="107"/>
      <c r="L309" s="108"/>
      <c r="M309" s="142"/>
      <c r="N309" s="107"/>
      <c r="P309" s="83">
        <f>O309*H310</f>
        <v>0</v>
      </c>
      <c r="Q309" s="83">
        <v>0</v>
      </c>
      <c r="R309" s="83">
        <f>Q309*H310</f>
        <v>0</v>
      </c>
      <c r="S309" s="83">
        <v>0</v>
      </c>
      <c r="T309" s="84">
        <f>S309*H310</f>
        <v>0</v>
      </c>
      <c r="AR309" s="85" t="s">
        <v>105</v>
      </c>
      <c r="AT309" s="85" t="s">
        <v>102</v>
      </c>
      <c r="AU309" s="85" t="s">
        <v>13</v>
      </c>
      <c r="AY309" s="2" t="s">
        <v>64</v>
      </c>
      <c r="BE309" s="86">
        <f>IF(N310="základní",J310,0)</f>
        <v>0</v>
      </c>
      <c r="BF309" s="86">
        <f>IF(N310="snížená",J310,0)</f>
        <v>0</v>
      </c>
      <c r="BG309" s="86">
        <f>IF(N310="zákl. přenesená",J310,0)</f>
        <v>0</v>
      </c>
      <c r="BH309" s="86">
        <f>IF(N310="sníž. přenesená",J310,0)</f>
        <v>0</v>
      </c>
      <c r="BI309" s="86">
        <f>IF(N310="nulová",J310,0)</f>
        <v>0</v>
      </c>
      <c r="BJ309" s="2" t="s">
        <v>67</v>
      </c>
      <c r="BK309" s="86">
        <f>ROUND(I310*H310,2)</f>
        <v>0</v>
      </c>
      <c r="BL309" s="2" t="s">
        <v>70</v>
      </c>
      <c r="BM309" s="85" t="s">
        <v>560</v>
      </c>
    </row>
    <row r="310" spans="2:65" s="62" customFormat="1" ht="22.9" customHeight="1" x14ac:dyDescent="0.2">
      <c r="B310" s="63"/>
      <c r="C310" s="112" t="s">
        <v>557</v>
      </c>
      <c r="D310" s="93" t="s">
        <v>102</v>
      </c>
      <c r="E310" s="94" t="s">
        <v>558</v>
      </c>
      <c r="F310" s="95" t="s">
        <v>559</v>
      </c>
      <c r="G310" s="96" t="s">
        <v>278</v>
      </c>
      <c r="H310" s="97">
        <v>1</v>
      </c>
      <c r="I310" s="98"/>
      <c r="J310" s="99">
        <f>ROUND(I310*H310,2)</f>
        <v>0</v>
      </c>
      <c r="K310" s="143"/>
      <c r="L310" s="144"/>
      <c r="M310" s="145" t="s">
        <v>20</v>
      </c>
      <c r="N310" s="101" t="s">
        <v>35</v>
      </c>
      <c r="P310" s="69">
        <f>SUM(P311:P324)</f>
        <v>0</v>
      </c>
      <c r="R310" s="69">
        <f>SUM(R311:R324)</f>
        <v>3.0645499999999999E-2</v>
      </c>
      <c r="T310" s="70">
        <f>SUM(T311:T324)</f>
        <v>0</v>
      </c>
      <c r="AR310" s="64" t="s">
        <v>13</v>
      </c>
      <c r="AT310" s="71" t="s">
        <v>60</v>
      </c>
      <c r="AU310" s="71" t="s">
        <v>67</v>
      </c>
      <c r="AY310" s="64" t="s">
        <v>64</v>
      </c>
      <c r="BK310" s="72">
        <f>SUM(BK311:BK324)</f>
        <v>0</v>
      </c>
    </row>
    <row r="311" spans="2:65" s="9" customFormat="1" ht="24.2" customHeight="1" x14ac:dyDescent="0.2">
      <c r="B311" s="102"/>
      <c r="C311" s="62"/>
      <c r="D311" s="64" t="s">
        <v>60</v>
      </c>
      <c r="E311" s="73" t="s">
        <v>130</v>
      </c>
      <c r="F311" s="73" t="s">
        <v>131</v>
      </c>
      <c r="G311" s="62"/>
      <c r="H311" s="62"/>
      <c r="I311" s="66"/>
      <c r="J311" s="74">
        <f>BK310</f>
        <v>0</v>
      </c>
      <c r="K311" s="62"/>
      <c r="L311" s="63"/>
      <c r="M311" s="68"/>
      <c r="N311" s="62"/>
      <c r="P311" s="83">
        <f>O311*H312</f>
        <v>0</v>
      </c>
      <c r="Q311" s="83">
        <v>2.1000000000000001E-4</v>
      </c>
      <c r="R311" s="83">
        <f>Q311*H312</f>
        <v>1.287111E-2</v>
      </c>
      <c r="S311" s="83">
        <v>0</v>
      </c>
      <c r="T311" s="84">
        <f>S311*H312</f>
        <v>0</v>
      </c>
      <c r="AR311" s="85" t="s">
        <v>70</v>
      </c>
      <c r="AT311" s="85" t="s">
        <v>5</v>
      </c>
      <c r="AU311" s="85" t="s">
        <v>13</v>
      </c>
      <c r="AY311" s="2" t="s">
        <v>64</v>
      </c>
      <c r="BE311" s="86">
        <f>IF(N312="základní",J312,0)</f>
        <v>0</v>
      </c>
      <c r="BF311" s="86">
        <f>IF(N312="snížená",J312,0)</f>
        <v>0</v>
      </c>
      <c r="BG311" s="86">
        <f>IF(N312="zákl. přenesená",J312,0)</f>
        <v>0</v>
      </c>
      <c r="BH311" s="86">
        <f>IF(N312="sníž. přenesená",J312,0)</f>
        <v>0</v>
      </c>
      <c r="BI311" s="86">
        <f>IF(N312="nulová",J312,0)</f>
        <v>0</v>
      </c>
      <c r="BJ311" s="2" t="s">
        <v>67</v>
      </c>
      <c r="BK311" s="86">
        <f>ROUND(I312*H312,2)</f>
        <v>0</v>
      </c>
      <c r="BL311" s="2" t="s">
        <v>70</v>
      </c>
      <c r="BM311" s="85" t="s">
        <v>564</v>
      </c>
    </row>
    <row r="312" spans="2:65" s="107" customFormat="1" ht="24" x14ac:dyDescent="0.25">
      <c r="B312" s="108"/>
      <c r="C312" s="106" t="s">
        <v>561</v>
      </c>
      <c r="D312" s="75" t="s">
        <v>5</v>
      </c>
      <c r="E312" s="76" t="s">
        <v>562</v>
      </c>
      <c r="F312" s="77" t="s">
        <v>563</v>
      </c>
      <c r="G312" s="78" t="s">
        <v>7</v>
      </c>
      <c r="H312" s="87">
        <v>61.290999999999997</v>
      </c>
      <c r="I312" s="79"/>
      <c r="J312" s="80">
        <f>ROUND(I312*H312,2)</f>
        <v>0</v>
      </c>
      <c r="K312" s="137"/>
      <c r="L312" s="10"/>
      <c r="M312" s="138" t="s">
        <v>20</v>
      </c>
      <c r="N312" s="82" t="s">
        <v>35</v>
      </c>
      <c r="T312" s="111"/>
      <c r="AT312" s="109" t="s">
        <v>203</v>
      </c>
      <c r="AU312" s="109" t="s">
        <v>13</v>
      </c>
      <c r="AV312" s="107" t="s">
        <v>13</v>
      </c>
      <c r="AW312" s="107" t="s">
        <v>205</v>
      </c>
      <c r="AX312" s="107" t="s">
        <v>63</v>
      </c>
      <c r="AY312" s="109" t="s">
        <v>64</v>
      </c>
    </row>
    <row r="313" spans="2:65" s="107" customFormat="1" x14ac:dyDescent="0.25">
      <c r="B313" s="108"/>
      <c r="D313" s="139" t="s">
        <v>203</v>
      </c>
      <c r="E313" s="109" t="s">
        <v>20</v>
      </c>
      <c r="F313" s="140" t="s">
        <v>231</v>
      </c>
      <c r="H313" s="141">
        <v>101.06</v>
      </c>
      <c r="I313" s="110"/>
      <c r="L313" s="108"/>
      <c r="M313" s="142"/>
      <c r="T313" s="111"/>
      <c r="AT313" s="109" t="s">
        <v>203</v>
      </c>
      <c r="AU313" s="109" t="s">
        <v>13</v>
      </c>
      <c r="AV313" s="107" t="s">
        <v>13</v>
      </c>
      <c r="AW313" s="107" t="s">
        <v>205</v>
      </c>
      <c r="AX313" s="107" t="s">
        <v>63</v>
      </c>
      <c r="AY313" s="109" t="s">
        <v>64</v>
      </c>
    </row>
    <row r="314" spans="2:65" s="107" customFormat="1" x14ac:dyDescent="0.25">
      <c r="B314" s="108"/>
      <c r="D314" s="139" t="s">
        <v>203</v>
      </c>
      <c r="E314" s="109" t="s">
        <v>20</v>
      </c>
      <c r="F314" s="140" t="s">
        <v>232</v>
      </c>
      <c r="H314" s="141">
        <v>-10.26</v>
      </c>
      <c r="I314" s="110"/>
      <c r="L314" s="108"/>
      <c r="M314" s="142"/>
      <c r="T314" s="111"/>
      <c r="AT314" s="109" t="s">
        <v>203</v>
      </c>
      <c r="AU314" s="109" t="s">
        <v>13</v>
      </c>
      <c r="AV314" s="107" t="s">
        <v>13</v>
      </c>
      <c r="AW314" s="107" t="s">
        <v>205</v>
      </c>
      <c r="AX314" s="107" t="s">
        <v>63</v>
      </c>
      <c r="AY314" s="109" t="s">
        <v>64</v>
      </c>
    </row>
    <row r="315" spans="2:65" s="107" customFormat="1" x14ac:dyDescent="0.25">
      <c r="B315" s="108"/>
      <c r="D315" s="139" t="s">
        <v>203</v>
      </c>
      <c r="E315" s="109" t="s">
        <v>20</v>
      </c>
      <c r="F315" s="140" t="s">
        <v>233</v>
      </c>
      <c r="H315" s="141">
        <v>7.7380000000000004</v>
      </c>
      <c r="I315" s="110"/>
      <c r="L315" s="108"/>
      <c r="M315" s="142"/>
      <c r="T315" s="111"/>
      <c r="AT315" s="109" t="s">
        <v>203</v>
      </c>
      <c r="AU315" s="109" t="s">
        <v>13</v>
      </c>
      <c r="AV315" s="107" t="s">
        <v>13</v>
      </c>
      <c r="AW315" s="107" t="s">
        <v>205</v>
      </c>
      <c r="AX315" s="107" t="s">
        <v>63</v>
      </c>
      <c r="AY315" s="109" t="s">
        <v>64</v>
      </c>
    </row>
    <row r="316" spans="2:65" s="107" customFormat="1" x14ac:dyDescent="0.25">
      <c r="B316" s="108"/>
      <c r="D316" s="139" t="s">
        <v>203</v>
      </c>
      <c r="E316" s="109" t="s">
        <v>20</v>
      </c>
      <c r="F316" s="140" t="s">
        <v>234</v>
      </c>
      <c r="H316" s="141">
        <v>1.08</v>
      </c>
      <c r="I316" s="110"/>
      <c r="L316" s="108"/>
      <c r="M316" s="142"/>
      <c r="T316" s="111"/>
      <c r="AT316" s="109" t="s">
        <v>203</v>
      </c>
      <c r="AU316" s="109" t="s">
        <v>13</v>
      </c>
      <c r="AV316" s="107" t="s">
        <v>13</v>
      </c>
      <c r="AW316" s="107" t="s">
        <v>205</v>
      </c>
      <c r="AX316" s="107" t="s">
        <v>63</v>
      </c>
      <c r="AY316" s="109" t="s">
        <v>64</v>
      </c>
    </row>
    <row r="317" spans="2:65" s="107" customFormat="1" x14ac:dyDescent="0.25">
      <c r="B317" s="108"/>
      <c r="D317" s="139" t="s">
        <v>203</v>
      </c>
      <c r="E317" s="109" t="s">
        <v>20</v>
      </c>
      <c r="F317" s="140" t="s">
        <v>239</v>
      </c>
      <c r="H317" s="141">
        <v>-18</v>
      </c>
      <c r="I317" s="110"/>
      <c r="L317" s="108"/>
      <c r="M317" s="142"/>
      <c r="T317" s="111"/>
      <c r="AT317" s="109" t="s">
        <v>203</v>
      </c>
      <c r="AU317" s="109" t="s">
        <v>13</v>
      </c>
      <c r="AV317" s="107" t="s">
        <v>13</v>
      </c>
      <c r="AW317" s="107" t="s">
        <v>205</v>
      </c>
      <c r="AX317" s="107" t="s">
        <v>63</v>
      </c>
      <c r="AY317" s="109" t="s">
        <v>64</v>
      </c>
    </row>
    <row r="318" spans="2:65" s="9" customFormat="1" ht="24.2" customHeight="1" x14ac:dyDescent="0.25">
      <c r="B318" s="102"/>
      <c r="C318" s="107"/>
      <c r="D318" s="139" t="s">
        <v>203</v>
      </c>
      <c r="E318" s="109" t="s">
        <v>20</v>
      </c>
      <c r="F318" s="140" t="s">
        <v>240</v>
      </c>
      <c r="G318" s="107"/>
      <c r="H318" s="141">
        <v>-20.327000000000002</v>
      </c>
      <c r="I318" s="110"/>
      <c r="J318" s="107"/>
      <c r="K318" s="107"/>
      <c r="L318" s="108"/>
      <c r="M318" s="142"/>
      <c r="N318" s="107"/>
      <c r="P318" s="83">
        <f>O318*H319</f>
        <v>0</v>
      </c>
      <c r="Q318" s="83">
        <v>2.9E-4</v>
      </c>
      <c r="R318" s="83">
        <f>Q318*H319</f>
        <v>1.7774389999999998E-2</v>
      </c>
      <c r="S318" s="83">
        <v>0</v>
      </c>
      <c r="T318" s="84">
        <f>S318*H319</f>
        <v>0</v>
      </c>
      <c r="AR318" s="85" t="s">
        <v>70</v>
      </c>
      <c r="AT318" s="85" t="s">
        <v>5</v>
      </c>
      <c r="AU318" s="85" t="s">
        <v>13</v>
      </c>
      <c r="AY318" s="2" t="s">
        <v>64</v>
      </c>
      <c r="BE318" s="86">
        <f>IF(N319="základní",J319,0)</f>
        <v>0</v>
      </c>
      <c r="BF318" s="86">
        <f>IF(N319="snížená",J319,0)</f>
        <v>0</v>
      </c>
      <c r="BG318" s="86">
        <f>IF(N319="zákl. přenesená",J319,0)</f>
        <v>0</v>
      </c>
      <c r="BH318" s="86">
        <f>IF(N319="sníž. přenesená",J319,0)</f>
        <v>0</v>
      </c>
      <c r="BI318" s="86">
        <f>IF(N319="nulová",J319,0)</f>
        <v>0</v>
      </c>
      <c r="BJ318" s="2" t="s">
        <v>67</v>
      </c>
      <c r="BK318" s="86">
        <f>ROUND(I319*H319,2)</f>
        <v>0</v>
      </c>
      <c r="BL318" s="2" t="s">
        <v>70</v>
      </c>
      <c r="BM318" s="85" t="s">
        <v>568</v>
      </c>
    </row>
    <row r="319" spans="2:65" s="107" customFormat="1" ht="24" x14ac:dyDescent="0.25">
      <c r="B319" s="108"/>
      <c r="C319" s="106" t="s">
        <v>565</v>
      </c>
      <c r="D319" s="75" t="s">
        <v>5</v>
      </c>
      <c r="E319" s="76" t="s">
        <v>566</v>
      </c>
      <c r="F319" s="77" t="s">
        <v>567</v>
      </c>
      <c r="G319" s="78" t="s">
        <v>7</v>
      </c>
      <c r="H319" s="87">
        <v>61.290999999999997</v>
      </c>
      <c r="I319" s="79"/>
      <c r="J319" s="80">
        <f>ROUND(I319*H319,2)</f>
        <v>0</v>
      </c>
      <c r="K319" s="137"/>
      <c r="L319" s="10"/>
      <c r="M319" s="138" t="s">
        <v>20</v>
      </c>
      <c r="N319" s="82" t="s">
        <v>35</v>
      </c>
      <c r="T319" s="111"/>
      <c r="AT319" s="109" t="s">
        <v>203</v>
      </c>
      <c r="AU319" s="109" t="s">
        <v>13</v>
      </c>
      <c r="AV319" s="107" t="s">
        <v>13</v>
      </c>
      <c r="AW319" s="107" t="s">
        <v>205</v>
      </c>
      <c r="AX319" s="107" t="s">
        <v>63</v>
      </c>
      <c r="AY319" s="109" t="s">
        <v>64</v>
      </c>
    </row>
    <row r="320" spans="2:65" s="107" customFormat="1" x14ac:dyDescent="0.25">
      <c r="B320" s="108"/>
      <c r="D320" s="139" t="s">
        <v>203</v>
      </c>
      <c r="E320" s="109" t="s">
        <v>20</v>
      </c>
      <c r="F320" s="140" t="s">
        <v>231</v>
      </c>
      <c r="H320" s="141">
        <v>101.06</v>
      </c>
      <c r="I320" s="110"/>
      <c r="L320" s="108"/>
      <c r="M320" s="142"/>
      <c r="T320" s="111"/>
      <c r="AT320" s="109" t="s">
        <v>203</v>
      </c>
      <c r="AU320" s="109" t="s">
        <v>13</v>
      </c>
      <c r="AV320" s="107" t="s">
        <v>13</v>
      </c>
      <c r="AW320" s="107" t="s">
        <v>205</v>
      </c>
      <c r="AX320" s="107" t="s">
        <v>63</v>
      </c>
      <c r="AY320" s="109" t="s">
        <v>64</v>
      </c>
    </row>
    <row r="321" spans="2:51" s="107" customFormat="1" x14ac:dyDescent="0.25">
      <c r="B321" s="108"/>
      <c r="D321" s="139" t="s">
        <v>203</v>
      </c>
      <c r="E321" s="109" t="s">
        <v>20</v>
      </c>
      <c r="F321" s="140" t="s">
        <v>232</v>
      </c>
      <c r="H321" s="141">
        <v>-10.26</v>
      </c>
      <c r="I321" s="110"/>
      <c r="L321" s="108"/>
      <c r="M321" s="142"/>
      <c r="T321" s="111"/>
      <c r="AT321" s="109" t="s">
        <v>203</v>
      </c>
      <c r="AU321" s="109" t="s">
        <v>13</v>
      </c>
      <c r="AV321" s="107" t="s">
        <v>13</v>
      </c>
      <c r="AW321" s="107" t="s">
        <v>205</v>
      </c>
      <c r="AX321" s="107" t="s">
        <v>63</v>
      </c>
      <c r="AY321" s="109" t="s">
        <v>64</v>
      </c>
    </row>
    <row r="322" spans="2:51" s="107" customFormat="1" x14ac:dyDescent="0.25">
      <c r="B322" s="108"/>
      <c r="D322" s="139" t="s">
        <v>203</v>
      </c>
      <c r="E322" s="109" t="s">
        <v>20</v>
      </c>
      <c r="F322" s="140" t="s">
        <v>233</v>
      </c>
      <c r="H322" s="141">
        <v>7.7380000000000004</v>
      </c>
      <c r="I322" s="110"/>
      <c r="L322" s="108"/>
      <c r="M322" s="142"/>
      <c r="T322" s="111"/>
      <c r="AT322" s="109" t="s">
        <v>203</v>
      </c>
      <c r="AU322" s="109" t="s">
        <v>13</v>
      </c>
      <c r="AV322" s="107" t="s">
        <v>13</v>
      </c>
      <c r="AW322" s="107" t="s">
        <v>205</v>
      </c>
      <c r="AX322" s="107" t="s">
        <v>63</v>
      </c>
      <c r="AY322" s="109" t="s">
        <v>64</v>
      </c>
    </row>
    <row r="323" spans="2:51" s="107" customFormat="1" x14ac:dyDescent="0.25">
      <c r="B323" s="108"/>
      <c r="D323" s="139" t="s">
        <v>203</v>
      </c>
      <c r="E323" s="109" t="s">
        <v>20</v>
      </c>
      <c r="F323" s="140" t="s">
        <v>234</v>
      </c>
      <c r="H323" s="141">
        <v>1.08</v>
      </c>
      <c r="I323" s="110"/>
      <c r="L323" s="108"/>
      <c r="M323" s="142"/>
      <c r="T323" s="111"/>
      <c r="AT323" s="109" t="s">
        <v>203</v>
      </c>
      <c r="AU323" s="109" t="s">
        <v>13</v>
      </c>
      <c r="AV323" s="107" t="s">
        <v>13</v>
      </c>
      <c r="AW323" s="107" t="s">
        <v>205</v>
      </c>
      <c r="AX323" s="107" t="s">
        <v>63</v>
      </c>
      <c r="AY323" s="109" t="s">
        <v>64</v>
      </c>
    </row>
    <row r="324" spans="2:51" s="107" customFormat="1" x14ac:dyDescent="0.25">
      <c r="B324" s="108"/>
      <c r="D324" s="139" t="s">
        <v>203</v>
      </c>
      <c r="E324" s="109" t="s">
        <v>20</v>
      </c>
      <c r="F324" s="140" t="s">
        <v>239</v>
      </c>
      <c r="H324" s="141">
        <v>-18</v>
      </c>
      <c r="I324" s="110"/>
      <c r="L324" s="108"/>
      <c r="M324" s="142"/>
      <c r="O324" s="113"/>
      <c r="P324" s="113"/>
      <c r="Q324" s="113"/>
      <c r="R324" s="113"/>
      <c r="S324" s="113"/>
      <c r="T324" s="114"/>
      <c r="AT324" s="109" t="s">
        <v>203</v>
      </c>
      <c r="AU324" s="109" t="s">
        <v>13</v>
      </c>
      <c r="AV324" s="107" t="s">
        <v>13</v>
      </c>
      <c r="AW324" s="107" t="s">
        <v>205</v>
      </c>
      <c r="AX324" s="107" t="s">
        <v>63</v>
      </c>
      <c r="AY324" s="109" t="s">
        <v>64</v>
      </c>
    </row>
    <row r="325" spans="2:51" s="107" customFormat="1" x14ac:dyDescent="0.25">
      <c r="B325" s="108"/>
      <c r="D325" s="139" t="s">
        <v>203</v>
      </c>
      <c r="E325" s="109" t="s">
        <v>20</v>
      </c>
      <c r="F325" s="140" t="s">
        <v>240</v>
      </c>
      <c r="H325" s="141">
        <v>-20.327000000000002</v>
      </c>
      <c r="I325" s="110"/>
      <c r="L325" s="108"/>
      <c r="M325" s="147"/>
      <c r="N325" s="113"/>
      <c r="AT325" s="109"/>
      <c r="AU325" s="109"/>
      <c r="AY325" s="109"/>
    </row>
    <row r="326" spans="2:51" s="9" customFormat="1" ht="6.95" customHeight="1" x14ac:dyDescent="0.25">
      <c r="B326" s="30"/>
      <c r="C326" s="31"/>
      <c r="D326" s="31"/>
      <c r="E326" s="31"/>
      <c r="F326" s="31"/>
      <c r="G326" s="31"/>
      <c r="H326" s="31"/>
      <c r="I326" s="31"/>
      <c r="J326" s="31"/>
      <c r="K326" s="31"/>
      <c r="L326" s="10"/>
    </row>
  </sheetData>
  <sheetProtection algorithmName="SHA-512" hashValue="BtgT4Mx4ELWhnhrgtuV4LNixTzGxLZWn+HP9RRAyav9hCyAcbXbQwCWR/s1s9iKbEHpOCRHZuG93bbqYaqCfnw==" saltValue="m5yTdj+KcDUWTCxEBexpYQ==" spinCount="100000" sheet="1" objects="1" scenarios="1"/>
  <autoFilter ref="C146:K325" xr:uid="{00000000-0009-0000-0000-000001000000}"/>
  <mergeCells count="14">
    <mergeCell ref="E85:H85"/>
    <mergeCell ref="L2:V2"/>
    <mergeCell ref="E7:H7"/>
    <mergeCell ref="E9:H9"/>
    <mergeCell ref="E18:H18"/>
    <mergeCell ref="E27:H27"/>
    <mergeCell ref="E137:H137"/>
    <mergeCell ref="E139:H139"/>
    <mergeCell ref="E87:H87"/>
    <mergeCell ref="D121:F121"/>
    <mergeCell ref="D122:F122"/>
    <mergeCell ref="D123:F123"/>
    <mergeCell ref="D124:F124"/>
    <mergeCell ref="D125:F125"/>
  </mergeCell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CFF9F9-2CDA-4A92-B578-029B8D2ACA8F}">
  <sheetPr>
    <tabColor theme="1" tint="4.9989318521683403E-2"/>
  </sheetPr>
  <dimension ref="A3:F19"/>
  <sheetViews>
    <sheetView workbookViewId="0">
      <selection activeCell="G26" sqref="G26"/>
    </sheetView>
  </sheetViews>
  <sheetFormatPr defaultRowHeight="15" x14ac:dyDescent="0.25"/>
  <cols>
    <col min="1" max="1" width="12.140625" bestFit="1" customWidth="1"/>
    <col min="2" max="2" width="59.42578125" customWidth="1"/>
    <col min="5" max="5" width="26" customWidth="1"/>
    <col min="6" max="6" width="23.140625" customWidth="1"/>
  </cols>
  <sheetData>
    <row r="3" spans="1:6" x14ac:dyDescent="0.25">
      <c r="A3" s="152" t="s">
        <v>579</v>
      </c>
      <c r="B3" s="153" t="s">
        <v>578</v>
      </c>
      <c r="C3" s="153" t="s">
        <v>591</v>
      </c>
      <c r="D3" s="153" t="s">
        <v>51</v>
      </c>
      <c r="E3" s="152" t="s">
        <v>594</v>
      </c>
      <c r="F3" s="152" t="s">
        <v>595</v>
      </c>
    </row>
    <row r="4" spans="1:6" x14ac:dyDescent="0.25">
      <c r="A4" s="151">
        <v>1</v>
      </c>
      <c r="B4" s="149" t="s">
        <v>580</v>
      </c>
      <c r="C4" s="151">
        <v>1</v>
      </c>
      <c r="D4" s="151" t="s">
        <v>592</v>
      </c>
      <c r="E4" s="154"/>
      <c r="F4" s="150">
        <f>E4*C4</f>
        <v>0</v>
      </c>
    </row>
    <row r="5" spans="1:6" x14ac:dyDescent="0.25">
      <c r="A5" s="151">
        <v>2</v>
      </c>
      <c r="B5" s="149" t="s">
        <v>581</v>
      </c>
      <c r="C5" s="151">
        <v>1</v>
      </c>
      <c r="D5" s="151" t="s">
        <v>592</v>
      </c>
      <c r="E5" s="154"/>
      <c r="F5" s="150">
        <f t="shared" ref="F5:F16" si="0">E5*C5</f>
        <v>0</v>
      </c>
    </row>
    <row r="6" spans="1:6" x14ac:dyDescent="0.25">
      <c r="A6" s="151">
        <v>3</v>
      </c>
      <c r="B6" s="149" t="s">
        <v>582</v>
      </c>
      <c r="C6" s="151">
        <v>1</v>
      </c>
      <c r="D6" s="151" t="s">
        <v>592</v>
      </c>
      <c r="E6" s="154"/>
      <c r="F6" s="150">
        <f t="shared" si="0"/>
        <v>0</v>
      </c>
    </row>
    <row r="7" spans="1:6" x14ac:dyDescent="0.25">
      <c r="A7" s="151">
        <v>4</v>
      </c>
      <c r="B7" s="149" t="s">
        <v>583</v>
      </c>
      <c r="C7" s="151">
        <v>2</v>
      </c>
      <c r="D7" s="151" t="s">
        <v>592</v>
      </c>
      <c r="E7" s="154"/>
      <c r="F7" s="150">
        <f t="shared" si="0"/>
        <v>0</v>
      </c>
    </row>
    <row r="8" spans="1:6" x14ac:dyDescent="0.25">
      <c r="A8" s="151">
        <v>5</v>
      </c>
      <c r="B8" s="149" t="s">
        <v>584</v>
      </c>
      <c r="C8" s="151">
        <v>4</v>
      </c>
      <c r="D8" s="151" t="s">
        <v>592</v>
      </c>
      <c r="E8" s="154"/>
      <c r="F8" s="150">
        <f t="shared" si="0"/>
        <v>0</v>
      </c>
    </row>
    <row r="9" spans="1:6" x14ac:dyDescent="0.25">
      <c r="A9" s="151">
        <v>6</v>
      </c>
      <c r="B9" s="149" t="s">
        <v>585</v>
      </c>
      <c r="C9" s="151">
        <v>4</v>
      </c>
      <c r="D9" s="151" t="s">
        <v>592</v>
      </c>
      <c r="E9" s="154"/>
      <c r="F9" s="150">
        <f t="shared" si="0"/>
        <v>0</v>
      </c>
    </row>
    <row r="10" spans="1:6" x14ac:dyDescent="0.25">
      <c r="A10" s="151">
        <v>7</v>
      </c>
      <c r="B10" s="149" t="s">
        <v>586</v>
      </c>
      <c r="C10" s="151">
        <v>1</v>
      </c>
      <c r="D10" s="151" t="s">
        <v>593</v>
      </c>
      <c r="E10" s="154"/>
      <c r="F10" s="150">
        <f t="shared" si="0"/>
        <v>0</v>
      </c>
    </row>
    <row r="11" spans="1:6" x14ac:dyDescent="0.25">
      <c r="A11" s="151">
        <v>8</v>
      </c>
      <c r="B11" s="149" t="s">
        <v>587</v>
      </c>
      <c r="C11" s="151">
        <v>1</v>
      </c>
      <c r="D11" s="151" t="s">
        <v>593</v>
      </c>
      <c r="E11" s="154"/>
      <c r="F11" s="150">
        <f t="shared" si="0"/>
        <v>0</v>
      </c>
    </row>
    <row r="12" spans="1:6" x14ac:dyDescent="0.25">
      <c r="A12" s="151">
        <v>9</v>
      </c>
      <c r="B12" s="149" t="s">
        <v>589</v>
      </c>
      <c r="C12" s="151">
        <v>1</v>
      </c>
      <c r="D12" s="151" t="s">
        <v>593</v>
      </c>
      <c r="E12" s="154"/>
      <c r="F12" s="150">
        <f t="shared" si="0"/>
        <v>0</v>
      </c>
    </row>
    <row r="13" spans="1:6" x14ac:dyDescent="0.25">
      <c r="A13" s="151">
        <v>10</v>
      </c>
      <c r="B13" s="149" t="s">
        <v>590</v>
      </c>
      <c r="C13" s="151">
        <v>1</v>
      </c>
      <c r="D13" s="151" t="s">
        <v>593</v>
      </c>
      <c r="E13" s="154"/>
      <c r="F13" s="150">
        <f t="shared" si="0"/>
        <v>0</v>
      </c>
    </row>
    <row r="14" spans="1:6" x14ac:dyDescent="0.25">
      <c r="A14" s="151">
        <v>11</v>
      </c>
      <c r="B14" s="149" t="s">
        <v>600</v>
      </c>
      <c r="C14" s="151">
        <v>1</v>
      </c>
      <c r="D14" s="151" t="s">
        <v>593</v>
      </c>
      <c r="E14" s="154"/>
      <c r="F14" s="150">
        <f t="shared" si="0"/>
        <v>0</v>
      </c>
    </row>
    <row r="15" spans="1:6" x14ac:dyDescent="0.25">
      <c r="A15" s="151">
        <v>12</v>
      </c>
      <c r="B15" s="149" t="s">
        <v>601</v>
      </c>
      <c r="C15" s="151">
        <v>1</v>
      </c>
      <c r="D15" s="151" t="s">
        <v>593</v>
      </c>
      <c r="E15" s="154"/>
      <c r="F15" s="150">
        <f t="shared" si="0"/>
        <v>0</v>
      </c>
    </row>
    <row r="16" spans="1:6" x14ac:dyDescent="0.25">
      <c r="A16" s="151">
        <v>13</v>
      </c>
      <c r="B16" s="149" t="s">
        <v>588</v>
      </c>
      <c r="C16" s="151">
        <v>1</v>
      </c>
      <c r="D16" s="151" t="s">
        <v>593</v>
      </c>
      <c r="E16" s="154"/>
      <c r="F16" s="150">
        <f t="shared" si="0"/>
        <v>0</v>
      </c>
    </row>
    <row r="18" spans="5:6" x14ac:dyDescent="0.25">
      <c r="E18" t="s">
        <v>596</v>
      </c>
      <c r="F18" s="148">
        <f>SUM(F4:F16)</f>
        <v>0</v>
      </c>
    </row>
    <row r="19" spans="5:6" x14ac:dyDescent="0.25">
      <c r="E19" t="s">
        <v>597</v>
      </c>
      <c r="F19" s="148">
        <f>F18*1.21</f>
        <v>0</v>
      </c>
    </row>
  </sheetData>
  <sheetProtection algorithmName="SHA-512" hashValue="3pl/T3VCWWKDKIYr3OXC5KzZnKMf7W8UvekhcXprorT9kvy+GSFUwfaYEOFrHA5uObucbshrRPBNsi4uDNcxlQ==" saltValue="3nW1yxmvy8AbxBjZGor39A==" spinCount="100000" sheet="1" objects="1" scenarios="1"/>
  <pageMargins left="0.7" right="0.7" top="0.78740157499999996" bottom="0.78740157499999996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34B4F4-F4B6-4F75-A021-DBFDCCB04DA9}">
  <sheetPr>
    <tabColor theme="4" tint="0.39997558519241921"/>
    <pageSetUpPr fitToPage="1"/>
  </sheetPr>
  <dimension ref="B2:BK117"/>
  <sheetViews>
    <sheetView showGridLines="0" topLeftCell="A92" workbookViewId="0">
      <selection activeCell="I99" sqref="I99"/>
    </sheetView>
  </sheetViews>
  <sheetFormatPr defaultColWidth="8.85546875" defaultRowHeight="11.25" x14ac:dyDescent="0.2"/>
  <cols>
    <col min="1" max="1" width="6.42578125" style="1" customWidth="1"/>
    <col min="2" max="2" width="0.85546875" style="1" customWidth="1"/>
    <col min="3" max="4" width="3.28515625" style="1" customWidth="1"/>
    <col min="5" max="5" width="13.28515625" style="1" customWidth="1"/>
    <col min="6" max="6" width="39.5703125" style="1" customWidth="1"/>
    <col min="7" max="7" width="5.7109375" style="1" customWidth="1"/>
    <col min="8" max="8" width="10.85546875" style="1" customWidth="1"/>
    <col min="9" max="9" width="12.28515625" style="1" customWidth="1"/>
    <col min="10" max="10" width="17.28515625" style="1" customWidth="1"/>
    <col min="11" max="11" width="8.7109375" style="1" hidden="1" customWidth="1"/>
    <col min="12" max="12" width="8.85546875" style="1"/>
    <col min="13" max="18" width="11" style="1" hidden="1" customWidth="1"/>
    <col min="19" max="19" width="12.7109375" style="1" hidden="1" customWidth="1"/>
    <col min="20" max="20" width="9.5703125" style="1" customWidth="1"/>
    <col min="21" max="21" width="12.7109375" style="1" customWidth="1"/>
    <col min="22" max="22" width="9.5703125" style="1" customWidth="1"/>
    <col min="23" max="23" width="11.7109375" style="1" customWidth="1"/>
    <col min="24" max="24" width="8.5703125" style="1" customWidth="1"/>
    <col min="25" max="25" width="11.7109375" style="1" customWidth="1"/>
    <col min="26" max="26" width="12.7109375" style="1" customWidth="1"/>
    <col min="27" max="27" width="8.5703125" style="1" customWidth="1"/>
    <col min="28" max="28" width="11.7109375" style="1" customWidth="1"/>
    <col min="29" max="29" width="12.7109375" style="1" customWidth="1"/>
    <col min="30" max="16384" width="8.85546875" style="1"/>
  </cols>
  <sheetData>
    <row r="2" spans="2:44" ht="36.950000000000003" customHeight="1" x14ac:dyDescent="0.2">
      <c r="K2" s="187"/>
      <c r="L2" s="187"/>
      <c r="M2" s="187"/>
      <c r="N2" s="187"/>
      <c r="O2" s="187"/>
      <c r="P2" s="187"/>
      <c r="Q2" s="187"/>
      <c r="R2" s="187"/>
      <c r="S2" s="187"/>
      <c r="T2" s="187"/>
      <c r="AR2" s="2" t="s">
        <v>12</v>
      </c>
    </row>
    <row r="3" spans="2:44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AR3" s="2" t="s">
        <v>13</v>
      </c>
    </row>
    <row r="4" spans="2:44" ht="24.95" customHeight="1" x14ac:dyDescent="0.2">
      <c r="B4" s="5"/>
      <c r="D4" s="6" t="s">
        <v>14</v>
      </c>
      <c r="K4" s="7" t="s">
        <v>15</v>
      </c>
      <c r="AR4" s="2" t="s">
        <v>16</v>
      </c>
    </row>
    <row r="5" spans="2:44" ht="6.95" customHeight="1" x14ac:dyDescent="0.2">
      <c r="B5" s="5"/>
    </row>
    <row r="6" spans="2:44" ht="12" customHeight="1" x14ac:dyDescent="0.2">
      <c r="B6" s="5"/>
      <c r="D6" s="8" t="s">
        <v>17</v>
      </c>
    </row>
    <row r="7" spans="2:44" ht="16.5" customHeight="1" x14ac:dyDescent="0.2">
      <c r="B7" s="5"/>
      <c r="E7" s="180"/>
      <c r="F7" s="181"/>
      <c r="G7" s="181"/>
      <c r="H7" s="181"/>
    </row>
    <row r="8" spans="2:44" s="9" customFormat="1" ht="12" customHeight="1" x14ac:dyDescent="0.25">
      <c r="B8" s="10"/>
      <c r="D8" s="8" t="s">
        <v>18</v>
      </c>
    </row>
    <row r="9" spans="2:44" s="9" customFormat="1" ht="16.5" customHeight="1" x14ac:dyDescent="0.25">
      <c r="B9" s="10"/>
      <c r="E9" s="182"/>
      <c r="F9" s="183"/>
      <c r="G9" s="183"/>
      <c r="H9" s="183"/>
    </row>
    <row r="10" spans="2:44" s="9" customFormat="1" x14ac:dyDescent="0.25">
      <c r="B10" s="10"/>
    </row>
    <row r="11" spans="2:44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</row>
    <row r="12" spans="2:44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/>
    </row>
    <row r="13" spans="2:44" s="9" customFormat="1" ht="10.9" customHeight="1" x14ac:dyDescent="0.25">
      <c r="B13" s="10"/>
    </row>
    <row r="14" spans="2:44" s="9" customFormat="1" ht="12" customHeight="1" x14ac:dyDescent="0.25">
      <c r="B14" s="10"/>
      <c r="D14" s="8" t="s">
        <v>25</v>
      </c>
      <c r="I14" s="8" t="s">
        <v>26</v>
      </c>
      <c r="J14" s="11"/>
    </row>
    <row r="15" spans="2:44" s="9" customFormat="1" ht="18" customHeight="1" x14ac:dyDescent="0.25">
      <c r="B15" s="10"/>
      <c r="E15" s="11"/>
      <c r="I15" s="8" t="s">
        <v>27</v>
      </c>
      <c r="J15" s="11"/>
    </row>
    <row r="16" spans="2:44" s="9" customFormat="1" ht="6.95" customHeight="1" x14ac:dyDescent="0.25">
      <c r="B16" s="10"/>
    </row>
    <row r="17" spans="2:10" s="9" customFormat="1" ht="12" customHeight="1" x14ac:dyDescent="0.25">
      <c r="B17" s="10"/>
      <c r="D17" s="8" t="s">
        <v>28</v>
      </c>
      <c r="I17" s="8" t="s">
        <v>26</v>
      </c>
      <c r="J17" s="13"/>
    </row>
    <row r="18" spans="2:10" s="9" customFormat="1" ht="18" customHeight="1" x14ac:dyDescent="0.25">
      <c r="B18" s="10"/>
      <c r="E18" s="191"/>
      <c r="F18" s="189"/>
      <c r="G18" s="189"/>
      <c r="H18" s="189"/>
      <c r="I18" s="8" t="s">
        <v>27</v>
      </c>
      <c r="J18" s="13"/>
    </row>
    <row r="19" spans="2:10" s="9" customFormat="1" ht="6.95" customHeight="1" x14ac:dyDescent="0.25">
      <c r="B19" s="10"/>
    </row>
    <row r="20" spans="2:10" s="9" customFormat="1" ht="12" customHeight="1" x14ac:dyDescent="0.25">
      <c r="B20" s="10"/>
      <c r="D20" s="8" t="s">
        <v>29</v>
      </c>
      <c r="I20" s="8" t="s">
        <v>26</v>
      </c>
      <c r="J20" s="11"/>
    </row>
    <row r="21" spans="2:10" s="9" customFormat="1" ht="18" customHeight="1" x14ac:dyDescent="0.25">
      <c r="B21" s="10"/>
      <c r="E21" s="11"/>
      <c r="I21" s="8" t="s">
        <v>27</v>
      </c>
      <c r="J21" s="11"/>
    </row>
    <row r="22" spans="2:10" s="9" customFormat="1" ht="6.95" customHeight="1" x14ac:dyDescent="0.25">
      <c r="B22" s="10"/>
    </row>
    <row r="23" spans="2:10" s="9" customFormat="1" ht="12" customHeight="1" x14ac:dyDescent="0.25">
      <c r="B23" s="10"/>
      <c r="D23" s="8" t="s">
        <v>30</v>
      </c>
      <c r="I23" s="8" t="s">
        <v>26</v>
      </c>
      <c r="J23" s="11"/>
    </row>
    <row r="24" spans="2:10" s="9" customFormat="1" ht="18" customHeight="1" x14ac:dyDescent="0.25">
      <c r="B24" s="10"/>
      <c r="E24" s="11"/>
      <c r="I24" s="8" t="s">
        <v>27</v>
      </c>
      <c r="J24" s="11"/>
    </row>
    <row r="25" spans="2:10" s="9" customFormat="1" ht="6.95" customHeight="1" x14ac:dyDescent="0.25">
      <c r="B25" s="10"/>
    </row>
    <row r="26" spans="2:10" s="9" customFormat="1" ht="12" customHeight="1" x14ac:dyDescent="0.25">
      <c r="B26" s="10"/>
      <c r="D26" s="8" t="s">
        <v>31</v>
      </c>
    </row>
    <row r="27" spans="2:10" s="14" customFormat="1" ht="16.5" customHeight="1" x14ac:dyDescent="0.25">
      <c r="B27" s="15"/>
      <c r="E27" s="190" t="s">
        <v>20</v>
      </c>
      <c r="F27" s="190"/>
      <c r="G27" s="190"/>
      <c r="H27" s="190"/>
    </row>
    <row r="28" spans="2:10" s="9" customFormat="1" ht="6.95" customHeight="1" x14ac:dyDescent="0.25">
      <c r="B28" s="10"/>
    </row>
    <row r="29" spans="2:10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</row>
    <row r="30" spans="2:10" s="9" customFormat="1" ht="25.35" customHeight="1" x14ac:dyDescent="0.25">
      <c r="B30" s="10"/>
      <c r="D30" s="17" t="s">
        <v>4</v>
      </c>
      <c r="J30" s="18">
        <f>ROUND(J84, 2)</f>
        <v>0</v>
      </c>
    </row>
    <row r="31" spans="2:10" s="9" customFormat="1" ht="6.95" customHeight="1" x14ac:dyDescent="0.25">
      <c r="B31" s="10"/>
      <c r="D31" s="16"/>
      <c r="E31" s="16"/>
      <c r="F31" s="16"/>
      <c r="G31" s="16"/>
      <c r="H31" s="16"/>
      <c r="I31" s="16"/>
      <c r="J31" s="16"/>
    </row>
    <row r="32" spans="2:10" s="9" customFormat="1" ht="14.45" customHeight="1" x14ac:dyDescent="0.25">
      <c r="B32" s="10"/>
      <c r="F32" s="19" t="s">
        <v>32</v>
      </c>
      <c r="I32" s="19" t="s">
        <v>33</v>
      </c>
      <c r="J32" s="19" t="s">
        <v>34</v>
      </c>
    </row>
    <row r="33" spans="2:10" s="9" customFormat="1" ht="14.45" customHeight="1" x14ac:dyDescent="0.25">
      <c r="B33" s="10"/>
      <c r="D33" s="20" t="s">
        <v>1</v>
      </c>
      <c r="E33" s="8" t="s">
        <v>35</v>
      </c>
      <c r="F33" s="21">
        <f>ROUND((SUM(BC84:BC116)),  2)</f>
        <v>0</v>
      </c>
      <c r="I33" s="22">
        <v>0.21</v>
      </c>
      <c r="J33" s="21">
        <f>ROUND(((SUM(BC84:BC116))*I33),  2)</f>
        <v>0</v>
      </c>
    </row>
    <row r="34" spans="2:10" s="9" customFormat="1" ht="14.45" customHeight="1" x14ac:dyDescent="0.25">
      <c r="B34" s="10"/>
      <c r="E34" s="8" t="s">
        <v>36</v>
      </c>
      <c r="F34" s="21">
        <f>ROUND((SUM(BD84:BD116)),  2)</f>
        <v>0</v>
      </c>
      <c r="I34" s="22">
        <v>0.15</v>
      </c>
      <c r="J34" s="21">
        <f>ROUND(((SUM(BD84:BD116))*I34),  2)</f>
        <v>0</v>
      </c>
    </row>
    <row r="35" spans="2:10" s="9" customFormat="1" ht="14.45" hidden="1" customHeight="1" x14ac:dyDescent="0.25">
      <c r="B35" s="10"/>
      <c r="E35" s="8" t="s">
        <v>37</v>
      </c>
      <c r="F35" s="21">
        <f>ROUND((SUM(BE84:BE116)),  2)</f>
        <v>0</v>
      </c>
      <c r="I35" s="22">
        <v>0.21</v>
      </c>
      <c r="J35" s="21">
        <f>0</f>
        <v>0</v>
      </c>
    </row>
    <row r="36" spans="2:10" s="9" customFormat="1" ht="14.45" hidden="1" customHeight="1" x14ac:dyDescent="0.25">
      <c r="B36" s="10"/>
      <c r="E36" s="8" t="s">
        <v>38</v>
      </c>
      <c r="F36" s="21">
        <f>ROUND((SUM(BF84:BF116)),  2)</f>
        <v>0</v>
      </c>
      <c r="I36" s="22">
        <v>0.15</v>
      </c>
      <c r="J36" s="21">
        <f>0</f>
        <v>0</v>
      </c>
    </row>
    <row r="37" spans="2:10" s="9" customFormat="1" ht="14.45" hidden="1" customHeight="1" x14ac:dyDescent="0.25">
      <c r="B37" s="10"/>
      <c r="E37" s="8" t="s">
        <v>39</v>
      </c>
      <c r="F37" s="21">
        <f>ROUND((SUM(BG84:BG116)),  2)</f>
        <v>0</v>
      </c>
      <c r="I37" s="22">
        <v>0</v>
      </c>
      <c r="J37" s="21">
        <f>0</f>
        <v>0</v>
      </c>
    </row>
    <row r="38" spans="2:10" s="9" customFormat="1" ht="6.95" customHeight="1" x14ac:dyDescent="0.25">
      <c r="B38" s="10"/>
    </row>
    <row r="39" spans="2:10" s="9" customFormat="1" ht="25.35" customHeight="1" x14ac:dyDescent="0.25">
      <c r="B39" s="10"/>
      <c r="C39" s="23"/>
      <c r="D39" s="24" t="s">
        <v>40</v>
      </c>
      <c r="E39" s="25"/>
      <c r="F39" s="25"/>
      <c r="G39" s="26" t="s">
        <v>41</v>
      </c>
      <c r="H39" s="27" t="s">
        <v>42</v>
      </c>
      <c r="I39" s="25"/>
      <c r="J39" s="28">
        <f>SUM(J30:J37)</f>
        <v>0</v>
      </c>
    </row>
    <row r="40" spans="2:10" s="9" customFormat="1" ht="14.45" customHeight="1" x14ac:dyDescent="0.25">
      <c r="B40" s="30"/>
      <c r="C40" s="31"/>
      <c r="D40" s="31"/>
      <c r="E40" s="31"/>
      <c r="F40" s="31"/>
      <c r="G40" s="31"/>
      <c r="H40" s="31"/>
      <c r="I40" s="31"/>
      <c r="J40" s="31"/>
    </row>
    <row r="44" spans="2:10" s="9" customFormat="1" ht="6.95" customHeight="1" x14ac:dyDescent="0.25">
      <c r="B44" s="32"/>
      <c r="C44" s="33"/>
      <c r="D44" s="33"/>
      <c r="E44" s="33"/>
      <c r="F44" s="33"/>
      <c r="G44" s="33"/>
      <c r="H44" s="33"/>
      <c r="I44" s="33"/>
      <c r="J44" s="33"/>
    </row>
    <row r="45" spans="2:10" s="9" customFormat="1" ht="24.95" customHeight="1" x14ac:dyDescent="0.25">
      <c r="B45" s="10"/>
      <c r="C45" s="6"/>
    </row>
    <row r="46" spans="2:10" s="9" customFormat="1" ht="6.95" customHeight="1" x14ac:dyDescent="0.25">
      <c r="B46" s="10"/>
    </row>
    <row r="47" spans="2:10" s="9" customFormat="1" ht="12" customHeight="1" x14ac:dyDescent="0.25">
      <c r="B47" s="10"/>
      <c r="C47" s="8"/>
    </row>
    <row r="48" spans="2:10" s="9" customFormat="1" ht="16.5" customHeight="1" x14ac:dyDescent="0.25">
      <c r="B48" s="10"/>
      <c r="E48" s="180"/>
      <c r="F48" s="181"/>
      <c r="G48" s="181"/>
      <c r="H48" s="181"/>
    </row>
    <row r="49" spans="2:45" s="9" customFormat="1" ht="12" customHeight="1" x14ac:dyDescent="0.25">
      <c r="B49" s="10"/>
      <c r="C49" s="8"/>
    </row>
    <row r="50" spans="2:45" s="9" customFormat="1" ht="16.5" customHeight="1" x14ac:dyDescent="0.25">
      <c r="B50" s="10"/>
      <c r="E50" s="182"/>
      <c r="F50" s="183"/>
      <c r="G50" s="183"/>
      <c r="H50" s="183"/>
    </row>
    <row r="51" spans="2:45" s="9" customFormat="1" ht="6.95" customHeight="1" x14ac:dyDescent="0.25">
      <c r="B51" s="10"/>
    </row>
    <row r="52" spans="2:45" s="9" customFormat="1" ht="12" customHeight="1" x14ac:dyDescent="0.25">
      <c r="B52" s="10"/>
      <c r="C52" s="8"/>
      <c r="F52" s="11" t="str">
        <f>F12</f>
        <v xml:space="preserve"> </v>
      </c>
      <c r="I52" s="8" t="s">
        <v>24</v>
      </c>
      <c r="J52" s="12"/>
    </row>
    <row r="53" spans="2:45" s="9" customFormat="1" ht="6.95" customHeight="1" x14ac:dyDescent="0.25">
      <c r="B53" s="10"/>
    </row>
    <row r="54" spans="2:45" s="9" customFormat="1" ht="15.2" customHeight="1" x14ac:dyDescent="0.25">
      <c r="B54" s="10"/>
      <c r="C54" s="8"/>
      <c r="F54" s="11"/>
      <c r="I54" s="8" t="s">
        <v>29</v>
      </c>
      <c r="J54" s="34"/>
    </row>
    <row r="55" spans="2:45" s="9" customFormat="1" ht="15.2" customHeight="1" x14ac:dyDescent="0.25">
      <c r="B55" s="10"/>
      <c r="C55" s="8"/>
      <c r="F55" s="11"/>
      <c r="I55" s="8" t="s">
        <v>30</v>
      </c>
      <c r="J55" s="34"/>
    </row>
    <row r="56" spans="2:45" s="9" customFormat="1" ht="10.35" customHeight="1" x14ac:dyDescent="0.25">
      <c r="B56" s="10"/>
    </row>
    <row r="57" spans="2:45" s="9" customFormat="1" ht="29.25" customHeight="1" x14ac:dyDescent="0.25">
      <c r="B57" s="10"/>
      <c r="C57" s="35"/>
      <c r="D57" s="23"/>
      <c r="E57" s="23"/>
      <c r="F57" s="23"/>
      <c r="G57" s="23"/>
      <c r="H57" s="23"/>
      <c r="I57" s="23"/>
      <c r="J57" s="36" t="s">
        <v>43</v>
      </c>
    </row>
    <row r="58" spans="2:45" s="9" customFormat="1" ht="10.35" customHeight="1" x14ac:dyDescent="0.25">
      <c r="B58" s="10"/>
    </row>
    <row r="59" spans="2:45" s="9" customFormat="1" ht="22.9" customHeight="1" x14ac:dyDescent="0.25">
      <c r="B59" s="10"/>
      <c r="C59" s="37"/>
      <c r="J59" s="18">
        <f>J84</f>
        <v>0</v>
      </c>
      <c r="AS59" s="2" t="s">
        <v>44</v>
      </c>
    </row>
    <row r="60" spans="2:45" s="38" customFormat="1" ht="24.95" customHeight="1" x14ac:dyDescent="0.25">
      <c r="B60" s="39"/>
      <c r="D60" s="40" t="s">
        <v>45</v>
      </c>
      <c r="E60" s="41"/>
      <c r="F60" s="41"/>
      <c r="G60" s="41"/>
      <c r="H60" s="41"/>
      <c r="I60" s="41"/>
      <c r="J60" s="42">
        <f>J85</f>
        <v>0</v>
      </c>
    </row>
    <row r="61" spans="2:45" s="43" customFormat="1" ht="19.899999999999999" customHeight="1" x14ac:dyDescent="0.25">
      <c r="B61" s="44"/>
      <c r="D61" s="45" t="s">
        <v>46</v>
      </c>
      <c r="E61" s="46"/>
      <c r="F61" s="46"/>
      <c r="G61" s="46"/>
      <c r="H61" s="46"/>
      <c r="I61" s="46"/>
      <c r="J61" s="47">
        <f>J86</f>
        <v>0</v>
      </c>
    </row>
    <row r="62" spans="2:45" s="43" customFormat="1" ht="19.899999999999999" customHeight="1" x14ac:dyDescent="0.25">
      <c r="B62" s="44"/>
      <c r="D62" s="45" t="s">
        <v>47</v>
      </c>
      <c r="E62" s="46"/>
      <c r="F62" s="46"/>
      <c r="G62" s="46"/>
      <c r="H62" s="46"/>
      <c r="I62" s="46"/>
      <c r="J62" s="47">
        <f>J94</f>
        <v>0</v>
      </c>
    </row>
    <row r="63" spans="2:45" s="43" customFormat="1" ht="19.899999999999999" customHeight="1" x14ac:dyDescent="0.25">
      <c r="B63" s="44"/>
      <c r="D63" s="45" t="s">
        <v>48</v>
      </c>
      <c r="E63" s="46"/>
      <c r="F63" s="46"/>
      <c r="G63" s="46"/>
      <c r="H63" s="46"/>
      <c r="I63" s="46"/>
      <c r="J63" s="47">
        <f>J106</f>
        <v>0</v>
      </c>
    </row>
    <row r="64" spans="2:45" s="43" customFormat="1" ht="19.899999999999999" customHeight="1" x14ac:dyDescent="0.25">
      <c r="B64" s="44"/>
      <c r="D64" s="45" t="s">
        <v>49</v>
      </c>
      <c r="E64" s="46"/>
      <c r="F64" s="46"/>
      <c r="G64" s="46"/>
      <c r="H64" s="46"/>
      <c r="I64" s="46"/>
      <c r="J64" s="47">
        <f>J110</f>
        <v>0</v>
      </c>
    </row>
    <row r="65" spans="2:10" s="9" customFormat="1" ht="21.75" customHeight="1" x14ac:dyDescent="0.25">
      <c r="B65" s="10"/>
    </row>
    <row r="66" spans="2:10" s="9" customFormat="1" ht="6.95" customHeight="1" x14ac:dyDescent="0.25">
      <c r="B66" s="30"/>
      <c r="C66" s="31"/>
      <c r="D66" s="31"/>
      <c r="E66" s="31"/>
      <c r="F66" s="31"/>
      <c r="G66" s="31"/>
      <c r="H66" s="31"/>
      <c r="I66" s="31"/>
      <c r="J66" s="31"/>
    </row>
    <row r="70" spans="2:10" s="9" customFormat="1" ht="6.95" customHeight="1" x14ac:dyDescent="0.25">
      <c r="B70" s="32"/>
      <c r="C70" s="33"/>
      <c r="D70" s="33"/>
      <c r="E70" s="33"/>
      <c r="F70" s="33"/>
      <c r="G70" s="33"/>
      <c r="H70" s="33"/>
      <c r="I70" s="33"/>
      <c r="J70" s="33"/>
    </row>
    <row r="71" spans="2:10" s="9" customFormat="1" ht="24.95" customHeight="1" x14ac:dyDescent="0.25">
      <c r="B71" s="10"/>
      <c r="C71" s="6"/>
    </row>
    <row r="72" spans="2:10" s="9" customFormat="1" ht="6.95" customHeight="1" x14ac:dyDescent="0.25">
      <c r="B72" s="10"/>
    </row>
    <row r="73" spans="2:10" s="9" customFormat="1" ht="12" customHeight="1" x14ac:dyDescent="0.25">
      <c r="B73" s="10"/>
      <c r="C73" s="8"/>
    </row>
    <row r="74" spans="2:10" s="9" customFormat="1" ht="16.5" customHeight="1" x14ac:dyDescent="0.25">
      <c r="B74" s="10"/>
      <c r="E74" s="180"/>
      <c r="F74" s="181"/>
      <c r="G74" s="181"/>
      <c r="H74" s="181"/>
    </row>
    <row r="75" spans="2:10" s="9" customFormat="1" ht="12" customHeight="1" x14ac:dyDescent="0.25">
      <c r="B75" s="10"/>
      <c r="C75" s="8"/>
    </row>
    <row r="76" spans="2:10" s="9" customFormat="1" ht="16.5" customHeight="1" x14ac:dyDescent="0.25">
      <c r="B76" s="10"/>
      <c r="E76" s="182"/>
      <c r="F76" s="183"/>
      <c r="G76" s="183"/>
      <c r="H76" s="183"/>
    </row>
    <row r="77" spans="2:10" s="9" customFormat="1" ht="6.95" customHeight="1" x14ac:dyDescent="0.25">
      <c r="B77" s="10"/>
    </row>
    <row r="78" spans="2:10" s="9" customFormat="1" ht="12" customHeight="1" x14ac:dyDescent="0.25">
      <c r="B78" s="10"/>
      <c r="C78" s="8"/>
      <c r="F78" s="11" t="str">
        <f>F12</f>
        <v xml:space="preserve"> </v>
      </c>
      <c r="I78" s="8" t="s">
        <v>24</v>
      </c>
      <c r="J78" s="12"/>
    </row>
    <row r="79" spans="2:10" s="9" customFormat="1" ht="6.95" customHeight="1" x14ac:dyDescent="0.25">
      <c r="B79" s="10"/>
    </row>
    <row r="80" spans="2:10" s="9" customFormat="1" ht="15.2" customHeight="1" x14ac:dyDescent="0.25">
      <c r="B80" s="10"/>
      <c r="C80" s="8"/>
      <c r="F80" s="11"/>
      <c r="I80" s="8" t="s">
        <v>29</v>
      </c>
      <c r="J80" s="34"/>
    </row>
    <row r="81" spans="2:63" s="9" customFormat="1" ht="15.2" customHeight="1" x14ac:dyDescent="0.25">
      <c r="B81" s="10"/>
      <c r="C81" s="8"/>
      <c r="F81" s="11"/>
      <c r="I81" s="8" t="s">
        <v>30</v>
      </c>
      <c r="J81" s="34"/>
    </row>
    <row r="82" spans="2:63" s="9" customFormat="1" ht="10.35" customHeight="1" x14ac:dyDescent="0.25">
      <c r="B82" s="10"/>
    </row>
    <row r="83" spans="2:63" s="48" customFormat="1" ht="29.25" customHeight="1" x14ac:dyDescent="0.25">
      <c r="B83" s="49"/>
      <c r="C83" s="50"/>
      <c r="D83" s="51" t="s">
        <v>50</v>
      </c>
      <c r="E83" s="51" t="s">
        <v>3</v>
      </c>
      <c r="F83" s="51" t="s">
        <v>2</v>
      </c>
      <c r="G83" s="51" t="s">
        <v>51</v>
      </c>
      <c r="H83" s="51" t="s">
        <v>0</v>
      </c>
      <c r="I83" s="51" t="s">
        <v>52</v>
      </c>
      <c r="J83" s="51" t="s">
        <v>43</v>
      </c>
      <c r="K83" s="53" t="s">
        <v>20</v>
      </c>
      <c r="L83" s="54" t="s">
        <v>1</v>
      </c>
      <c r="M83" s="54" t="s">
        <v>54</v>
      </c>
      <c r="N83" s="54" t="s">
        <v>55</v>
      </c>
      <c r="O83" s="54" t="s">
        <v>56</v>
      </c>
      <c r="P83" s="54" t="s">
        <v>57</v>
      </c>
      <c r="Q83" s="54" t="s">
        <v>58</v>
      </c>
      <c r="R83" s="55" t="s">
        <v>59</v>
      </c>
    </row>
    <row r="84" spans="2:63" s="9" customFormat="1" ht="22.9" customHeight="1" x14ac:dyDescent="0.25">
      <c r="B84" s="10"/>
      <c r="C84" s="56"/>
      <c r="J84" s="57">
        <f>J85</f>
        <v>0</v>
      </c>
      <c r="K84" s="58"/>
      <c r="L84" s="16"/>
      <c r="M84" s="16"/>
      <c r="N84" s="59" t="e">
        <f>#REF!+N85+#REF!+#REF!+#REF!</f>
        <v>#REF!</v>
      </c>
      <c r="O84" s="16"/>
      <c r="P84" s="59" t="e">
        <f>#REF!+P85+#REF!+#REF!+#REF!</f>
        <v>#REF!</v>
      </c>
      <c r="Q84" s="16"/>
      <c r="R84" s="60" t="e">
        <f>#REF!+R85+#REF!+#REF!+#REF!</f>
        <v>#REF!</v>
      </c>
      <c r="AR84" s="2" t="s">
        <v>60</v>
      </c>
      <c r="AS84" s="2" t="s">
        <v>44</v>
      </c>
      <c r="BI84" s="61" t="e">
        <f>#REF!+BI85+#REF!+#REF!+#REF!</f>
        <v>#REF!</v>
      </c>
    </row>
    <row r="85" spans="2:63" s="62" customFormat="1" ht="25.9" customHeight="1" x14ac:dyDescent="0.2">
      <c r="B85" s="63"/>
      <c r="D85" s="64" t="s">
        <v>60</v>
      </c>
      <c r="E85" s="65" t="s">
        <v>61</v>
      </c>
      <c r="F85" s="65" t="s">
        <v>62</v>
      </c>
      <c r="I85" s="66"/>
      <c r="J85" s="67">
        <f>SUBTOTAL(9,J86:J116)</f>
        <v>0</v>
      </c>
      <c r="K85" s="68"/>
      <c r="N85" s="69" t="e">
        <f>#REF!+#REF!+#REF!+#REF!+N86+#REF!+#REF!+#REF!+N94+#REF!+N106+N110</f>
        <v>#REF!</v>
      </c>
      <c r="P85" s="69" t="e">
        <f>#REF!+#REF!+#REF!+#REF!+P86+#REF!+#REF!+#REF!+P94+#REF!+P106+P110</f>
        <v>#REF!</v>
      </c>
      <c r="R85" s="70" t="e">
        <f>#REF!+#REF!+#REF!+#REF!+R86+#REF!+#REF!+#REF!+R94+#REF!+R106+R110</f>
        <v>#REF!</v>
      </c>
      <c r="AP85" s="64" t="s">
        <v>13</v>
      </c>
      <c r="AR85" s="71" t="s">
        <v>60</v>
      </c>
      <c r="AS85" s="71" t="s">
        <v>63</v>
      </c>
      <c r="AW85" s="64" t="s">
        <v>64</v>
      </c>
      <c r="BI85" s="72" t="e">
        <f>#REF!+#REF!+#REF!+#REF!+BI86+#REF!+#REF!+#REF!+BI94+#REF!+BI106+BI110</f>
        <v>#REF!</v>
      </c>
    </row>
    <row r="86" spans="2:63" s="62" customFormat="1" ht="22.9" customHeight="1" x14ac:dyDescent="0.2">
      <c r="B86" s="63"/>
      <c r="D86" s="64" t="s">
        <v>60</v>
      </c>
      <c r="E86" s="73" t="s">
        <v>65</v>
      </c>
      <c r="F86" s="73" t="s">
        <v>66</v>
      </c>
      <c r="I86" s="66"/>
      <c r="J86" s="74">
        <f>SUBTOTAL(9,J87:J92)</f>
        <v>0</v>
      </c>
      <c r="K86" s="68"/>
      <c r="N86" s="69">
        <f>SUM(N87:N92)</f>
        <v>0</v>
      </c>
      <c r="P86" s="69">
        <f>SUM(P87:P92)</f>
        <v>0</v>
      </c>
      <c r="R86" s="70">
        <f>SUM(R87:R92)</f>
        <v>0</v>
      </c>
      <c r="AP86" s="64" t="s">
        <v>13</v>
      </c>
      <c r="AR86" s="71" t="s">
        <v>60</v>
      </c>
      <c r="AS86" s="71" t="s">
        <v>67</v>
      </c>
      <c r="AW86" s="64" t="s">
        <v>64</v>
      </c>
      <c r="BI86" s="72">
        <f>SUM(BI87:BI92)</f>
        <v>0</v>
      </c>
    </row>
    <row r="87" spans="2:63" s="9" customFormat="1" ht="24.2" customHeight="1" x14ac:dyDescent="0.25">
      <c r="B87" s="10"/>
      <c r="C87" s="75">
        <v>1</v>
      </c>
      <c r="D87" s="75" t="s">
        <v>5</v>
      </c>
      <c r="E87" s="76" t="s">
        <v>68</v>
      </c>
      <c r="F87" s="77" t="s">
        <v>6</v>
      </c>
      <c r="G87" s="78" t="s">
        <v>7</v>
      </c>
      <c r="H87" s="115">
        <v>0</v>
      </c>
      <c r="I87" s="79"/>
      <c r="J87" s="80">
        <f t="shared" ref="J87:J92" si="0">ROUND(I87*H87,2)</f>
        <v>0</v>
      </c>
      <c r="K87" s="81" t="s">
        <v>20</v>
      </c>
      <c r="L87" s="82" t="s">
        <v>35</v>
      </c>
      <c r="N87" s="83">
        <f t="shared" ref="N87:N92" si="1">M87*H87</f>
        <v>0</v>
      </c>
      <c r="O87" s="83">
        <v>1.5740000000000001E-2</v>
      </c>
      <c r="P87" s="83">
        <f t="shared" ref="P87:P92" si="2">O87*H87</f>
        <v>0</v>
      </c>
      <c r="Q87" s="83">
        <v>0</v>
      </c>
      <c r="R87" s="84">
        <f t="shared" ref="R87:R92" si="3">Q87*H87</f>
        <v>0</v>
      </c>
      <c r="AP87" s="85" t="s">
        <v>70</v>
      </c>
      <c r="AR87" s="85" t="s">
        <v>5</v>
      </c>
      <c r="AS87" s="85" t="s">
        <v>13</v>
      </c>
      <c r="AW87" s="2" t="s">
        <v>64</v>
      </c>
      <c r="BC87" s="86">
        <f t="shared" ref="BC87:BC92" si="4">IF(L87="základní",J87,0)</f>
        <v>0</v>
      </c>
      <c r="BD87" s="86">
        <f t="shared" ref="BD87:BD92" si="5">IF(L87="snížená",J87,0)</f>
        <v>0</v>
      </c>
      <c r="BE87" s="86">
        <f t="shared" ref="BE87:BE92" si="6">IF(L87="zákl. přenesená",J87,0)</f>
        <v>0</v>
      </c>
      <c r="BF87" s="86">
        <f t="shared" ref="BF87:BF92" si="7">IF(L87="sníž. přenesená",J87,0)</f>
        <v>0</v>
      </c>
      <c r="BG87" s="86">
        <f t="shared" ref="BG87:BG92" si="8">IF(L87="nulová",J87,0)</f>
        <v>0</v>
      </c>
      <c r="BH87" s="2" t="s">
        <v>67</v>
      </c>
      <c r="BI87" s="86">
        <f t="shared" ref="BI87:BI92" si="9">ROUND(I87*H87,2)</f>
        <v>0</v>
      </c>
      <c r="BJ87" s="2" t="s">
        <v>70</v>
      </c>
      <c r="BK87" s="85" t="s">
        <v>71</v>
      </c>
    </row>
    <row r="88" spans="2:63" s="9" customFormat="1" ht="37.9" customHeight="1" x14ac:dyDescent="0.25">
      <c r="B88" s="10"/>
      <c r="C88" s="75">
        <v>2</v>
      </c>
      <c r="D88" s="75" t="s">
        <v>5</v>
      </c>
      <c r="E88" s="76" t="s">
        <v>72</v>
      </c>
      <c r="F88" s="77" t="s">
        <v>73</v>
      </c>
      <c r="G88" s="78" t="s">
        <v>7</v>
      </c>
      <c r="H88" s="87">
        <f>H87</f>
        <v>0</v>
      </c>
      <c r="I88" s="79"/>
      <c r="J88" s="80">
        <f t="shared" si="0"/>
        <v>0</v>
      </c>
      <c r="K88" s="81" t="s">
        <v>20</v>
      </c>
      <c r="L88" s="82" t="s">
        <v>35</v>
      </c>
      <c r="N88" s="83">
        <f t="shared" si="1"/>
        <v>0</v>
      </c>
      <c r="O88" s="83">
        <v>2.0000000000000001E-4</v>
      </c>
      <c r="P88" s="83">
        <f t="shared" si="2"/>
        <v>0</v>
      </c>
      <c r="Q88" s="83">
        <v>0</v>
      </c>
      <c r="R88" s="84">
        <f t="shared" si="3"/>
        <v>0</v>
      </c>
      <c r="AP88" s="85" t="s">
        <v>70</v>
      </c>
      <c r="AR88" s="85" t="s">
        <v>5</v>
      </c>
      <c r="AS88" s="85" t="s">
        <v>13</v>
      </c>
      <c r="AW88" s="2" t="s">
        <v>64</v>
      </c>
      <c r="BC88" s="86">
        <f t="shared" si="4"/>
        <v>0</v>
      </c>
      <c r="BD88" s="86">
        <f t="shared" si="5"/>
        <v>0</v>
      </c>
      <c r="BE88" s="86">
        <f t="shared" si="6"/>
        <v>0</v>
      </c>
      <c r="BF88" s="86">
        <f t="shared" si="7"/>
        <v>0</v>
      </c>
      <c r="BG88" s="86">
        <f t="shared" si="8"/>
        <v>0</v>
      </c>
      <c r="BH88" s="2" t="s">
        <v>67</v>
      </c>
      <c r="BI88" s="86">
        <f t="shared" si="9"/>
        <v>0</v>
      </c>
      <c r="BJ88" s="2" t="s">
        <v>70</v>
      </c>
      <c r="BK88" s="85" t="s">
        <v>74</v>
      </c>
    </row>
    <row r="89" spans="2:63" s="9" customFormat="1" ht="44.25" customHeight="1" x14ac:dyDescent="0.25">
      <c r="B89" s="10"/>
      <c r="C89" s="75">
        <v>3</v>
      </c>
      <c r="D89" s="75" t="s">
        <v>5</v>
      </c>
      <c r="E89" s="76" t="s">
        <v>75</v>
      </c>
      <c r="F89" s="77" t="s">
        <v>76</v>
      </c>
      <c r="G89" s="78" t="s">
        <v>77</v>
      </c>
      <c r="H89" s="87">
        <f>0.01131*H87</f>
        <v>0</v>
      </c>
      <c r="I89" s="79"/>
      <c r="J89" s="80">
        <f t="shared" si="0"/>
        <v>0</v>
      </c>
      <c r="K89" s="81" t="s">
        <v>20</v>
      </c>
      <c r="L89" s="82" t="s">
        <v>35</v>
      </c>
      <c r="N89" s="83">
        <f t="shared" si="1"/>
        <v>0</v>
      </c>
      <c r="O89" s="83">
        <v>1.3999999999999999E-4</v>
      </c>
      <c r="P89" s="83">
        <f t="shared" si="2"/>
        <v>0</v>
      </c>
      <c r="Q89" s="83">
        <v>0</v>
      </c>
      <c r="R89" s="84">
        <f t="shared" si="3"/>
        <v>0</v>
      </c>
      <c r="AP89" s="85" t="s">
        <v>70</v>
      </c>
      <c r="AR89" s="85" t="s">
        <v>5</v>
      </c>
      <c r="AS89" s="85" t="s">
        <v>13</v>
      </c>
      <c r="AW89" s="2" t="s">
        <v>64</v>
      </c>
      <c r="BC89" s="86">
        <f t="shared" si="4"/>
        <v>0</v>
      </c>
      <c r="BD89" s="86">
        <f t="shared" si="5"/>
        <v>0</v>
      </c>
      <c r="BE89" s="86">
        <f t="shared" si="6"/>
        <v>0</v>
      </c>
      <c r="BF89" s="86">
        <f t="shared" si="7"/>
        <v>0</v>
      </c>
      <c r="BG89" s="86">
        <f t="shared" si="8"/>
        <v>0</v>
      </c>
      <c r="BH89" s="2" t="s">
        <v>67</v>
      </c>
      <c r="BI89" s="86">
        <f t="shared" si="9"/>
        <v>0</v>
      </c>
      <c r="BJ89" s="2" t="s">
        <v>70</v>
      </c>
      <c r="BK89" s="85" t="s">
        <v>78</v>
      </c>
    </row>
    <row r="90" spans="2:63" s="9" customFormat="1" ht="36" x14ac:dyDescent="0.25">
      <c r="B90" s="10"/>
      <c r="C90" s="75">
        <v>4</v>
      </c>
      <c r="D90" s="75" t="s">
        <v>5</v>
      </c>
      <c r="E90" s="76" t="s">
        <v>79</v>
      </c>
      <c r="F90" s="77" t="s">
        <v>80</v>
      </c>
      <c r="G90" s="78" t="s">
        <v>77</v>
      </c>
      <c r="H90" s="87">
        <f>0.03*H88</f>
        <v>0</v>
      </c>
      <c r="I90" s="79"/>
      <c r="J90" s="80">
        <f t="shared" si="0"/>
        <v>0</v>
      </c>
      <c r="K90" s="81" t="s">
        <v>20</v>
      </c>
      <c r="L90" s="82" t="s">
        <v>35</v>
      </c>
      <c r="N90" s="83">
        <f t="shared" si="1"/>
        <v>0</v>
      </c>
      <c r="O90" s="83">
        <v>0</v>
      </c>
      <c r="P90" s="83">
        <f t="shared" si="2"/>
        <v>0</v>
      </c>
      <c r="Q90" s="83">
        <v>0</v>
      </c>
      <c r="R90" s="84">
        <f t="shared" si="3"/>
        <v>0</v>
      </c>
      <c r="AP90" s="85" t="s">
        <v>81</v>
      </c>
      <c r="AR90" s="85" t="s">
        <v>5</v>
      </c>
      <c r="AS90" s="85" t="s">
        <v>13</v>
      </c>
      <c r="AW90" s="2" t="s">
        <v>64</v>
      </c>
      <c r="BC90" s="86">
        <f t="shared" si="4"/>
        <v>0</v>
      </c>
      <c r="BD90" s="86">
        <f t="shared" si="5"/>
        <v>0</v>
      </c>
      <c r="BE90" s="86">
        <f t="shared" si="6"/>
        <v>0</v>
      </c>
      <c r="BF90" s="86">
        <f t="shared" si="7"/>
        <v>0</v>
      </c>
      <c r="BG90" s="86">
        <f t="shared" si="8"/>
        <v>0</v>
      </c>
      <c r="BH90" s="2" t="s">
        <v>67</v>
      </c>
      <c r="BI90" s="86">
        <f t="shared" si="9"/>
        <v>0</v>
      </c>
      <c r="BJ90" s="2" t="s">
        <v>81</v>
      </c>
      <c r="BK90" s="85" t="s">
        <v>82</v>
      </c>
    </row>
    <row r="91" spans="2:63" s="9" customFormat="1" ht="48" x14ac:dyDescent="0.25">
      <c r="B91" s="10"/>
      <c r="C91" s="75">
        <v>5</v>
      </c>
      <c r="D91" s="75" t="s">
        <v>5</v>
      </c>
      <c r="E91" s="76" t="s">
        <v>83</v>
      </c>
      <c r="F91" s="77" t="s">
        <v>84</v>
      </c>
      <c r="G91" s="78" t="s">
        <v>77</v>
      </c>
      <c r="H91" s="87">
        <f>H90*19</f>
        <v>0</v>
      </c>
      <c r="I91" s="79"/>
      <c r="J91" s="80">
        <f t="shared" si="0"/>
        <v>0</v>
      </c>
      <c r="K91" s="81" t="s">
        <v>20</v>
      </c>
      <c r="L91" s="82" t="s">
        <v>35</v>
      </c>
      <c r="N91" s="83">
        <f t="shared" si="1"/>
        <v>0</v>
      </c>
      <c r="O91" s="83">
        <v>0</v>
      </c>
      <c r="P91" s="83">
        <f t="shared" si="2"/>
        <v>0</v>
      </c>
      <c r="Q91" s="83">
        <v>0</v>
      </c>
      <c r="R91" s="84">
        <f t="shared" si="3"/>
        <v>0</v>
      </c>
      <c r="AP91" s="85" t="s">
        <v>81</v>
      </c>
      <c r="AR91" s="85" t="s">
        <v>5</v>
      </c>
      <c r="AS91" s="85" t="s">
        <v>13</v>
      </c>
      <c r="AW91" s="2" t="s">
        <v>64</v>
      </c>
      <c r="BC91" s="86">
        <f t="shared" si="4"/>
        <v>0</v>
      </c>
      <c r="BD91" s="86">
        <f t="shared" si="5"/>
        <v>0</v>
      </c>
      <c r="BE91" s="86">
        <f t="shared" si="6"/>
        <v>0</v>
      </c>
      <c r="BF91" s="86">
        <f t="shared" si="7"/>
        <v>0</v>
      </c>
      <c r="BG91" s="86">
        <f t="shared" si="8"/>
        <v>0</v>
      </c>
      <c r="BH91" s="2" t="s">
        <v>67</v>
      </c>
      <c r="BI91" s="86">
        <f t="shared" si="9"/>
        <v>0</v>
      </c>
      <c r="BJ91" s="2" t="s">
        <v>81</v>
      </c>
      <c r="BK91" s="85" t="s">
        <v>85</v>
      </c>
    </row>
    <row r="92" spans="2:63" s="9" customFormat="1" ht="44.25" customHeight="1" x14ac:dyDescent="0.25">
      <c r="B92" s="10"/>
      <c r="C92" s="75">
        <v>6</v>
      </c>
      <c r="D92" s="75" t="s">
        <v>5</v>
      </c>
      <c r="E92" s="76" t="s">
        <v>86</v>
      </c>
      <c r="F92" s="77" t="s">
        <v>87</v>
      </c>
      <c r="G92" s="78" t="s">
        <v>77</v>
      </c>
      <c r="H92" s="87">
        <f>H90</f>
        <v>0</v>
      </c>
      <c r="I92" s="79"/>
      <c r="J92" s="80">
        <f t="shared" si="0"/>
        <v>0</v>
      </c>
      <c r="K92" s="81" t="s">
        <v>20</v>
      </c>
      <c r="L92" s="82" t="s">
        <v>35</v>
      </c>
      <c r="N92" s="83">
        <f t="shared" si="1"/>
        <v>0</v>
      </c>
      <c r="O92" s="83">
        <v>0</v>
      </c>
      <c r="P92" s="83">
        <f t="shared" si="2"/>
        <v>0</v>
      </c>
      <c r="Q92" s="83">
        <v>0</v>
      </c>
      <c r="R92" s="84">
        <f t="shared" si="3"/>
        <v>0</v>
      </c>
      <c r="AP92" s="85" t="s">
        <v>81</v>
      </c>
      <c r="AR92" s="85" t="s">
        <v>5</v>
      </c>
      <c r="AS92" s="85" t="s">
        <v>13</v>
      </c>
      <c r="AW92" s="2" t="s">
        <v>64</v>
      </c>
      <c r="BC92" s="86">
        <f t="shared" si="4"/>
        <v>0</v>
      </c>
      <c r="BD92" s="86">
        <f t="shared" si="5"/>
        <v>0</v>
      </c>
      <c r="BE92" s="86">
        <f t="shared" si="6"/>
        <v>0</v>
      </c>
      <c r="BF92" s="86">
        <f t="shared" si="7"/>
        <v>0</v>
      </c>
      <c r="BG92" s="86">
        <f t="shared" si="8"/>
        <v>0</v>
      </c>
      <c r="BH92" s="2" t="s">
        <v>67</v>
      </c>
      <c r="BI92" s="86">
        <f t="shared" si="9"/>
        <v>0</v>
      </c>
      <c r="BJ92" s="2" t="s">
        <v>81</v>
      </c>
      <c r="BK92" s="85" t="s">
        <v>88</v>
      </c>
    </row>
    <row r="93" spans="2:63" s="9" customFormat="1" x14ac:dyDescent="0.25">
      <c r="B93" s="10"/>
      <c r="D93" s="88" t="s">
        <v>89</v>
      </c>
      <c r="F93" s="89" t="s">
        <v>90</v>
      </c>
      <c r="I93" s="90"/>
      <c r="K93" s="91"/>
      <c r="R93" s="92"/>
      <c r="AR93" s="2" t="s">
        <v>89</v>
      </c>
      <c r="AS93" s="2" t="s">
        <v>13</v>
      </c>
    </row>
    <row r="94" spans="2:63" s="62" customFormat="1" ht="22.9" customHeight="1" x14ac:dyDescent="0.2">
      <c r="B94" s="63"/>
      <c r="D94" s="64" t="s">
        <v>60</v>
      </c>
      <c r="E94" s="73" t="s">
        <v>91</v>
      </c>
      <c r="F94" s="73" t="s">
        <v>92</v>
      </c>
      <c r="I94" s="66"/>
      <c r="J94" s="74">
        <f>SUBTOTAL(9,J95:J105)</f>
        <v>0</v>
      </c>
      <c r="K94" s="68"/>
      <c r="N94" s="69">
        <f>SUM(N95:N105)</f>
        <v>0</v>
      </c>
      <c r="P94" s="69">
        <f>SUM(P95:P105)</f>
        <v>1.0584E-2</v>
      </c>
      <c r="R94" s="70">
        <f>SUM(R95:R105)</f>
        <v>8.819999999999998E-3</v>
      </c>
      <c r="AP94" s="64" t="s">
        <v>13</v>
      </c>
      <c r="AR94" s="71" t="s">
        <v>60</v>
      </c>
      <c r="AS94" s="71" t="s">
        <v>67</v>
      </c>
      <c r="AW94" s="64" t="s">
        <v>64</v>
      </c>
      <c r="BI94" s="72">
        <f>SUM(BI95:BI105)</f>
        <v>0</v>
      </c>
    </row>
    <row r="95" spans="2:63" s="9" customFormat="1" ht="16.5" customHeight="1" x14ac:dyDescent="0.25">
      <c r="B95" s="10"/>
      <c r="C95" s="75">
        <v>7</v>
      </c>
      <c r="D95" s="75" t="s">
        <v>5</v>
      </c>
      <c r="E95" s="76" t="s">
        <v>93</v>
      </c>
      <c r="F95" s="77" t="s">
        <v>94</v>
      </c>
      <c r="G95" s="78" t="s">
        <v>7</v>
      </c>
      <c r="H95" s="87">
        <f>H87</f>
        <v>0</v>
      </c>
      <c r="I95" s="79"/>
      <c r="J95" s="80">
        <f t="shared" ref="J95:J105" si="10">ROUND(I95*H95,2)</f>
        <v>0</v>
      </c>
      <c r="K95" s="81" t="s">
        <v>20</v>
      </c>
      <c r="L95" s="82" t="s">
        <v>35</v>
      </c>
      <c r="N95" s="83">
        <f t="shared" ref="N95:N105" si="11">M95*H95</f>
        <v>0</v>
      </c>
      <c r="O95" s="83">
        <v>0</v>
      </c>
      <c r="P95" s="83">
        <f t="shared" ref="P95:P105" si="12">O95*H95</f>
        <v>0</v>
      </c>
      <c r="Q95" s="83">
        <v>0</v>
      </c>
      <c r="R95" s="84">
        <f t="shared" ref="R95:R105" si="13">Q95*H95</f>
        <v>0</v>
      </c>
      <c r="AP95" s="85" t="s">
        <v>70</v>
      </c>
      <c r="AR95" s="85" t="s">
        <v>5</v>
      </c>
      <c r="AS95" s="85" t="s">
        <v>13</v>
      </c>
      <c r="AW95" s="2" t="s">
        <v>64</v>
      </c>
      <c r="BC95" s="86">
        <f t="shared" ref="BC95:BC105" si="14">IF(L95="základní",J95,0)</f>
        <v>0</v>
      </c>
      <c r="BD95" s="86">
        <f t="shared" ref="BD95:BD105" si="15">IF(L95="snížená",J95,0)</f>
        <v>0</v>
      </c>
      <c r="BE95" s="86">
        <f t="shared" ref="BE95:BE105" si="16">IF(L95="zákl. přenesená",J95,0)</f>
        <v>0</v>
      </c>
      <c r="BF95" s="86">
        <f t="shared" ref="BF95:BF105" si="17">IF(L95="sníž. přenesená",J95,0)</f>
        <v>0</v>
      </c>
      <c r="BG95" s="86">
        <f t="shared" ref="BG95:BG105" si="18">IF(L95="nulová",J95,0)</f>
        <v>0</v>
      </c>
      <c r="BH95" s="2" t="s">
        <v>67</v>
      </c>
      <c r="BI95" s="86">
        <f t="shared" ref="BI95:BI105" si="19">ROUND(I95*H95,2)</f>
        <v>0</v>
      </c>
      <c r="BJ95" s="2" t="s">
        <v>70</v>
      </c>
      <c r="BK95" s="85" t="s">
        <v>95</v>
      </c>
    </row>
    <row r="96" spans="2:63" s="9" customFormat="1" ht="24.2" customHeight="1" x14ac:dyDescent="0.25">
      <c r="B96" s="10"/>
      <c r="C96" s="75">
        <v>8</v>
      </c>
      <c r="D96" s="75" t="s">
        <v>5</v>
      </c>
      <c r="E96" s="76" t="s">
        <v>96</v>
      </c>
      <c r="F96" s="77" t="s">
        <v>97</v>
      </c>
      <c r="G96" s="78" t="s">
        <v>7</v>
      </c>
      <c r="H96" s="87">
        <f>H95</f>
        <v>0</v>
      </c>
      <c r="I96" s="79"/>
      <c r="J96" s="80">
        <f t="shared" si="10"/>
        <v>0</v>
      </c>
      <c r="K96" s="81" t="s">
        <v>20</v>
      </c>
      <c r="L96" s="82" t="s">
        <v>35</v>
      </c>
      <c r="N96" s="83">
        <f t="shared" si="11"/>
        <v>0</v>
      </c>
      <c r="O96" s="83">
        <v>0</v>
      </c>
      <c r="P96" s="83">
        <f t="shared" si="12"/>
        <v>0</v>
      </c>
      <c r="Q96" s="83">
        <v>3.0000000000000001E-3</v>
      </c>
      <c r="R96" s="84">
        <f t="shared" si="13"/>
        <v>0</v>
      </c>
      <c r="AP96" s="85" t="s">
        <v>70</v>
      </c>
      <c r="AR96" s="85" t="s">
        <v>5</v>
      </c>
      <c r="AS96" s="85" t="s">
        <v>13</v>
      </c>
      <c r="AW96" s="2" t="s">
        <v>64</v>
      </c>
      <c r="BC96" s="86">
        <f t="shared" si="14"/>
        <v>0</v>
      </c>
      <c r="BD96" s="86">
        <f t="shared" si="15"/>
        <v>0</v>
      </c>
      <c r="BE96" s="86">
        <f t="shared" si="16"/>
        <v>0</v>
      </c>
      <c r="BF96" s="86">
        <f t="shared" si="17"/>
        <v>0</v>
      </c>
      <c r="BG96" s="86">
        <f t="shared" si="18"/>
        <v>0</v>
      </c>
      <c r="BH96" s="2" t="s">
        <v>67</v>
      </c>
      <c r="BI96" s="86">
        <f t="shared" si="19"/>
        <v>0</v>
      </c>
      <c r="BJ96" s="2" t="s">
        <v>70</v>
      </c>
      <c r="BK96" s="85" t="s">
        <v>98</v>
      </c>
    </row>
    <row r="97" spans="2:63" s="9" customFormat="1" ht="16.5" customHeight="1" x14ac:dyDescent="0.25">
      <c r="B97" s="10"/>
      <c r="C97" s="75">
        <v>9</v>
      </c>
      <c r="D97" s="75" t="s">
        <v>5</v>
      </c>
      <c r="E97" s="76" t="s">
        <v>99</v>
      </c>
      <c r="F97" s="77" t="s">
        <v>100</v>
      </c>
      <c r="G97" s="78" t="s">
        <v>7</v>
      </c>
      <c r="H97" s="87">
        <f>H96</f>
        <v>0</v>
      </c>
      <c r="I97" s="79"/>
      <c r="J97" s="80">
        <f t="shared" si="10"/>
        <v>0</v>
      </c>
      <c r="K97" s="81" t="s">
        <v>20</v>
      </c>
      <c r="L97" s="82" t="s">
        <v>35</v>
      </c>
      <c r="N97" s="83">
        <f t="shared" si="11"/>
        <v>0</v>
      </c>
      <c r="O97" s="83">
        <v>2.9999999999999997E-4</v>
      </c>
      <c r="P97" s="83">
        <f t="shared" si="12"/>
        <v>0</v>
      </c>
      <c r="Q97" s="83">
        <v>0</v>
      </c>
      <c r="R97" s="84">
        <f t="shared" si="13"/>
        <v>0</v>
      </c>
      <c r="AP97" s="85" t="s">
        <v>70</v>
      </c>
      <c r="AR97" s="85" t="s">
        <v>5</v>
      </c>
      <c r="AS97" s="85" t="s">
        <v>13</v>
      </c>
      <c r="AW97" s="2" t="s">
        <v>64</v>
      </c>
      <c r="BC97" s="86">
        <f t="shared" si="14"/>
        <v>0</v>
      </c>
      <c r="BD97" s="86">
        <f t="shared" si="15"/>
        <v>0</v>
      </c>
      <c r="BE97" s="86">
        <f t="shared" si="16"/>
        <v>0</v>
      </c>
      <c r="BF97" s="86">
        <f t="shared" si="17"/>
        <v>0</v>
      </c>
      <c r="BG97" s="86">
        <f t="shared" si="18"/>
        <v>0</v>
      </c>
      <c r="BH97" s="2" t="s">
        <v>67</v>
      </c>
      <c r="BI97" s="86">
        <f t="shared" si="19"/>
        <v>0</v>
      </c>
      <c r="BJ97" s="2" t="s">
        <v>70</v>
      </c>
      <c r="BK97" s="85" t="s">
        <v>101</v>
      </c>
    </row>
    <row r="98" spans="2:63" s="9" customFormat="1" ht="24.2" customHeight="1" x14ac:dyDescent="0.25">
      <c r="B98" s="10"/>
      <c r="C98" s="75">
        <v>10</v>
      </c>
      <c r="D98" s="93" t="s">
        <v>102</v>
      </c>
      <c r="E98" s="94" t="s">
        <v>103</v>
      </c>
      <c r="F98" s="95" t="s">
        <v>104</v>
      </c>
      <c r="G98" s="96" t="s">
        <v>7</v>
      </c>
      <c r="H98" s="97">
        <f>H97*1.1</f>
        <v>0</v>
      </c>
      <c r="I98" s="98"/>
      <c r="J98" s="99">
        <f t="shared" si="10"/>
        <v>0</v>
      </c>
      <c r="K98" s="100" t="s">
        <v>20</v>
      </c>
      <c r="L98" s="101" t="s">
        <v>35</v>
      </c>
      <c r="N98" s="83">
        <f t="shared" si="11"/>
        <v>0</v>
      </c>
      <c r="O98" s="83">
        <v>3.6800000000000001E-3</v>
      </c>
      <c r="P98" s="83">
        <f t="shared" si="12"/>
        <v>0</v>
      </c>
      <c r="Q98" s="83">
        <v>0</v>
      </c>
      <c r="R98" s="84">
        <f t="shared" si="13"/>
        <v>0</v>
      </c>
      <c r="AP98" s="85" t="s">
        <v>105</v>
      </c>
      <c r="AR98" s="85" t="s">
        <v>102</v>
      </c>
      <c r="AS98" s="85" t="s">
        <v>13</v>
      </c>
      <c r="AW98" s="2" t="s">
        <v>64</v>
      </c>
      <c r="BC98" s="86">
        <f t="shared" si="14"/>
        <v>0</v>
      </c>
      <c r="BD98" s="86">
        <f t="shared" si="15"/>
        <v>0</v>
      </c>
      <c r="BE98" s="86">
        <f t="shared" si="16"/>
        <v>0</v>
      </c>
      <c r="BF98" s="86">
        <f t="shared" si="17"/>
        <v>0</v>
      </c>
      <c r="BG98" s="86">
        <f t="shared" si="18"/>
        <v>0</v>
      </c>
      <c r="BH98" s="2" t="s">
        <v>67</v>
      </c>
      <c r="BI98" s="86">
        <f t="shared" si="19"/>
        <v>0</v>
      </c>
      <c r="BJ98" s="2" t="s">
        <v>70</v>
      </c>
      <c r="BK98" s="85" t="s">
        <v>106</v>
      </c>
    </row>
    <row r="99" spans="2:63" s="9" customFormat="1" ht="21.75" customHeight="1" x14ac:dyDescent="0.25">
      <c r="B99" s="10"/>
      <c r="C99" s="75">
        <v>11</v>
      </c>
      <c r="D99" s="75" t="s">
        <v>5</v>
      </c>
      <c r="E99" s="76" t="s">
        <v>107</v>
      </c>
      <c r="F99" s="77" t="s">
        <v>8</v>
      </c>
      <c r="G99" s="78" t="s">
        <v>9</v>
      </c>
      <c r="H99" s="115">
        <v>29.4</v>
      </c>
      <c r="I99" s="79"/>
      <c r="J99" s="80">
        <f t="shared" si="10"/>
        <v>0</v>
      </c>
      <c r="K99" s="81" t="s">
        <v>20</v>
      </c>
      <c r="L99" s="82" t="s">
        <v>35</v>
      </c>
      <c r="N99" s="83">
        <f t="shared" si="11"/>
        <v>0</v>
      </c>
      <c r="O99" s="83">
        <v>0</v>
      </c>
      <c r="P99" s="83">
        <f t="shared" si="12"/>
        <v>0</v>
      </c>
      <c r="Q99" s="83">
        <v>2.9999999999999997E-4</v>
      </c>
      <c r="R99" s="84">
        <f t="shared" si="13"/>
        <v>8.819999999999998E-3</v>
      </c>
      <c r="AP99" s="85" t="s">
        <v>70</v>
      </c>
      <c r="AR99" s="85" t="s">
        <v>5</v>
      </c>
      <c r="AS99" s="85" t="s">
        <v>13</v>
      </c>
      <c r="AW99" s="2" t="s">
        <v>64</v>
      </c>
      <c r="BC99" s="86">
        <f t="shared" si="14"/>
        <v>0</v>
      </c>
      <c r="BD99" s="86">
        <f t="shared" si="15"/>
        <v>0</v>
      </c>
      <c r="BE99" s="86">
        <f t="shared" si="16"/>
        <v>0</v>
      </c>
      <c r="BF99" s="86">
        <f t="shared" si="17"/>
        <v>0</v>
      </c>
      <c r="BG99" s="86">
        <f t="shared" si="18"/>
        <v>0</v>
      </c>
      <c r="BH99" s="2" t="s">
        <v>67</v>
      </c>
      <c r="BI99" s="86">
        <f t="shared" si="19"/>
        <v>0</v>
      </c>
      <c r="BJ99" s="2" t="s">
        <v>70</v>
      </c>
      <c r="BK99" s="85" t="s">
        <v>108</v>
      </c>
    </row>
    <row r="100" spans="2:63" s="9" customFormat="1" ht="21.75" customHeight="1" x14ac:dyDescent="0.25">
      <c r="B100" s="10"/>
      <c r="C100" s="75">
        <v>12</v>
      </c>
      <c r="D100" s="75" t="s">
        <v>5</v>
      </c>
      <c r="E100" s="76" t="s">
        <v>109</v>
      </c>
      <c r="F100" s="77" t="s">
        <v>110</v>
      </c>
      <c r="G100" s="78" t="s">
        <v>9</v>
      </c>
      <c r="H100" s="87">
        <f>H99</f>
        <v>29.4</v>
      </c>
      <c r="I100" s="79"/>
      <c r="J100" s="80">
        <f t="shared" si="10"/>
        <v>0</v>
      </c>
      <c r="K100" s="81" t="s">
        <v>20</v>
      </c>
      <c r="L100" s="82" t="s">
        <v>35</v>
      </c>
      <c r="N100" s="83">
        <f t="shared" si="11"/>
        <v>0</v>
      </c>
      <c r="O100" s="83">
        <v>1.0000000000000001E-5</v>
      </c>
      <c r="P100" s="83">
        <f t="shared" si="12"/>
        <v>2.9399999999999999E-4</v>
      </c>
      <c r="Q100" s="83">
        <v>0</v>
      </c>
      <c r="R100" s="84">
        <f t="shared" si="13"/>
        <v>0</v>
      </c>
      <c r="AP100" s="85" t="s">
        <v>70</v>
      </c>
      <c r="AR100" s="85" t="s">
        <v>5</v>
      </c>
      <c r="AS100" s="85" t="s">
        <v>13</v>
      </c>
      <c r="AW100" s="2" t="s">
        <v>64</v>
      </c>
      <c r="BC100" s="86">
        <f t="shared" si="14"/>
        <v>0</v>
      </c>
      <c r="BD100" s="86">
        <f t="shared" si="15"/>
        <v>0</v>
      </c>
      <c r="BE100" s="86">
        <f t="shared" si="16"/>
        <v>0</v>
      </c>
      <c r="BF100" s="86">
        <f t="shared" si="17"/>
        <v>0</v>
      </c>
      <c r="BG100" s="86">
        <f t="shared" si="18"/>
        <v>0</v>
      </c>
      <c r="BH100" s="2" t="s">
        <v>67</v>
      </c>
      <c r="BI100" s="86">
        <f t="shared" si="19"/>
        <v>0</v>
      </c>
      <c r="BJ100" s="2" t="s">
        <v>70</v>
      </c>
      <c r="BK100" s="85" t="s">
        <v>111</v>
      </c>
    </row>
    <row r="101" spans="2:63" s="9" customFormat="1" ht="16.5" customHeight="1" x14ac:dyDescent="0.25">
      <c r="B101" s="10"/>
      <c r="C101" s="75">
        <v>13</v>
      </c>
      <c r="D101" s="93" t="s">
        <v>102</v>
      </c>
      <c r="E101" s="94" t="s">
        <v>112</v>
      </c>
      <c r="F101" s="95" t="s">
        <v>113</v>
      </c>
      <c r="G101" s="96" t="s">
        <v>9</v>
      </c>
      <c r="H101" s="97">
        <f>H99</f>
        <v>29.4</v>
      </c>
      <c r="I101" s="98"/>
      <c r="J101" s="99">
        <f t="shared" si="10"/>
        <v>0</v>
      </c>
      <c r="K101" s="100" t="s">
        <v>20</v>
      </c>
      <c r="L101" s="101" t="s">
        <v>35</v>
      </c>
      <c r="N101" s="83">
        <f t="shared" si="11"/>
        <v>0</v>
      </c>
      <c r="O101" s="83">
        <v>3.5E-4</v>
      </c>
      <c r="P101" s="83">
        <f t="shared" si="12"/>
        <v>1.0289999999999999E-2</v>
      </c>
      <c r="Q101" s="83">
        <v>0</v>
      </c>
      <c r="R101" s="84">
        <f t="shared" si="13"/>
        <v>0</v>
      </c>
      <c r="AP101" s="85" t="s">
        <v>105</v>
      </c>
      <c r="AR101" s="85" t="s">
        <v>102</v>
      </c>
      <c r="AS101" s="85" t="s">
        <v>13</v>
      </c>
      <c r="AW101" s="2" t="s">
        <v>64</v>
      </c>
      <c r="BC101" s="86">
        <f t="shared" si="14"/>
        <v>0</v>
      </c>
      <c r="BD101" s="86">
        <f t="shared" si="15"/>
        <v>0</v>
      </c>
      <c r="BE101" s="86">
        <f t="shared" si="16"/>
        <v>0</v>
      </c>
      <c r="BF101" s="86">
        <f t="shared" si="17"/>
        <v>0</v>
      </c>
      <c r="BG101" s="86">
        <f t="shared" si="18"/>
        <v>0</v>
      </c>
      <c r="BH101" s="2" t="s">
        <v>67</v>
      </c>
      <c r="BI101" s="86">
        <f t="shared" si="19"/>
        <v>0</v>
      </c>
      <c r="BJ101" s="2" t="s">
        <v>70</v>
      </c>
      <c r="BK101" s="85" t="s">
        <v>114</v>
      </c>
    </row>
    <row r="102" spans="2:63" s="9" customFormat="1" ht="36" x14ac:dyDescent="0.25">
      <c r="B102" s="10"/>
      <c r="C102" s="75">
        <v>14</v>
      </c>
      <c r="D102" s="75" t="s">
        <v>5</v>
      </c>
      <c r="E102" s="76" t="s">
        <v>79</v>
      </c>
      <c r="F102" s="77" t="s">
        <v>80</v>
      </c>
      <c r="G102" s="78" t="s">
        <v>77</v>
      </c>
      <c r="H102" s="87">
        <f>0.003*H96</f>
        <v>0</v>
      </c>
      <c r="I102" s="79"/>
      <c r="J102" s="80">
        <f t="shared" si="10"/>
        <v>0</v>
      </c>
      <c r="K102" s="81" t="s">
        <v>20</v>
      </c>
      <c r="L102" s="82" t="s">
        <v>35</v>
      </c>
      <c r="N102" s="83">
        <f t="shared" si="11"/>
        <v>0</v>
      </c>
      <c r="O102" s="83">
        <v>0</v>
      </c>
      <c r="P102" s="83">
        <f t="shared" si="12"/>
        <v>0</v>
      </c>
      <c r="Q102" s="83">
        <v>0</v>
      </c>
      <c r="R102" s="84">
        <f t="shared" si="13"/>
        <v>0</v>
      </c>
      <c r="AP102" s="85" t="s">
        <v>81</v>
      </c>
      <c r="AR102" s="85" t="s">
        <v>5</v>
      </c>
      <c r="AS102" s="85" t="s">
        <v>13</v>
      </c>
      <c r="AW102" s="2" t="s">
        <v>64</v>
      </c>
      <c r="BC102" s="86">
        <f t="shared" si="14"/>
        <v>0</v>
      </c>
      <c r="BD102" s="86">
        <f t="shared" si="15"/>
        <v>0</v>
      </c>
      <c r="BE102" s="86">
        <f t="shared" si="16"/>
        <v>0</v>
      </c>
      <c r="BF102" s="86">
        <f t="shared" si="17"/>
        <v>0</v>
      </c>
      <c r="BG102" s="86">
        <f t="shared" si="18"/>
        <v>0</v>
      </c>
      <c r="BH102" s="2" t="s">
        <v>67</v>
      </c>
      <c r="BI102" s="86">
        <f t="shared" si="19"/>
        <v>0</v>
      </c>
      <c r="BJ102" s="2" t="s">
        <v>81</v>
      </c>
      <c r="BK102" s="85" t="s">
        <v>82</v>
      </c>
    </row>
    <row r="103" spans="2:63" s="9" customFormat="1" ht="48" x14ac:dyDescent="0.25">
      <c r="B103" s="10"/>
      <c r="C103" s="75">
        <v>15</v>
      </c>
      <c r="D103" s="75" t="s">
        <v>5</v>
      </c>
      <c r="E103" s="76" t="s">
        <v>83</v>
      </c>
      <c r="F103" s="77" t="s">
        <v>84</v>
      </c>
      <c r="G103" s="78" t="s">
        <v>77</v>
      </c>
      <c r="H103" s="87">
        <f>H102*19</f>
        <v>0</v>
      </c>
      <c r="I103" s="79"/>
      <c r="J103" s="80">
        <f t="shared" si="10"/>
        <v>0</v>
      </c>
      <c r="K103" s="81" t="s">
        <v>20</v>
      </c>
      <c r="L103" s="82" t="s">
        <v>35</v>
      </c>
      <c r="N103" s="83">
        <f t="shared" si="11"/>
        <v>0</v>
      </c>
      <c r="O103" s="83">
        <v>0</v>
      </c>
      <c r="P103" s="83">
        <f t="shared" si="12"/>
        <v>0</v>
      </c>
      <c r="Q103" s="83">
        <v>0</v>
      </c>
      <c r="R103" s="84">
        <f t="shared" si="13"/>
        <v>0</v>
      </c>
      <c r="AP103" s="85" t="s">
        <v>81</v>
      </c>
      <c r="AR103" s="85" t="s">
        <v>5</v>
      </c>
      <c r="AS103" s="85" t="s">
        <v>13</v>
      </c>
      <c r="AW103" s="2" t="s">
        <v>64</v>
      </c>
      <c r="BC103" s="86">
        <f t="shared" si="14"/>
        <v>0</v>
      </c>
      <c r="BD103" s="86">
        <f t="shared" si="15"/>
        <v>0</v>
      </c>
      <c r="BE103" s="86">
        <f t="shared" si="16"/>
        <v>0</v>
      </c>
      <c r="BF103" s="86">
        <f t="shared" si="17"/>
        <v>0</v>
      </c>
      <c r="BG103" s="86">
        <f t="shared" si="18"/>
        <v>0</v>
      </c>
      <c r="BH103" s="2" t="s">
        <v>67</v>
      </c>
      <c r="BI103" s="86">
        <f t="shared" si="19"/>
        <v>0</v>
      </c>
      <c r="BJ103" s="2" t="s">
        <v>81</v>
      </c>
      <c r="BK103" s="85" t="s">
        <v>85</v>
      </c>
    </row>
    <row r="104" spans="2:63" s="9" customFormat="1" ht="44.25" customHeight="1" x14ac:dyDescent="0.25">
      <c r="B104" s="10"/>
      <c r="C104" s="75">
        <v>16</v>
      </c>
      <c r="D104" s="75" t="s">
        <v>5</v>
      </c>
      <c r="E104" s="76" t="s">
        <v>115</v>
      </c>
      <c r="F104" s="77" t="s">
        <v>116</v>
      </c>
      <c r="G104" s="78" t="s">
        <v>77</v>
      </c>
      <c r="H104" s="87">
        <v>0</v>
      </c>
      <c r="I104" s="79"/>
      <c r="J104" s="80">
        <f t="shared" si="10"/>
        <v>0</v>
      </c>
      <c r="K104" s="81" t="s">
        <v>20</v>
      </c>
      <c r="L104" s="82" t="s">
        <v>35</v>
      </c>
      <c r="N104" s="83">
        <f t="shared" si="11"/>
        <v>0</v>
      </c>
      <c r="O104" s="83">
        <v>0</v>
      </c>
      <c r="P104" s="83">
        <f t="shared" si="12"/>
        <v>0</v>
      </c>
      <c r="Q104" s="83">
        <v>0</v>
      </c>
      <c r="R104" s="84">
        <f t="shared" si="13"/>
        <v>0</v>
      </c>
      <c r="AP104" s="85" t="s">
        <v>81</v>
      </c>
      <c r="AR104" s="85" t="s">
        <v>5</v>
      </c>
      <c r="AS104" s="85" t="s">
        <v>13</v>
      </c>
      <c r="AW104" s="2" t="s">
        <v>64</v>
      </c>
      <c r="BC104" s="86">
        <f t="shared" si="14"/>
        <v>0</v>
      </c>
      <c r="BD104" s="86">
        <f t="shared" si="15"/>
        <v>0</v>
      </c>
      <c r="BE104" s="86">
        <f t="shared" si="16"/>
        <v>0</v>
      </c>
      <c r="BF104" s="86">
        <f t="shared" si="17"/>
        <v>0</v>
      </c>
      <c r="BG104" s="86">
        <f t="shared" si="18"/>
        <v>0</v>
      </c>
      <c r="BH104" s="2" t="s">
        <v>67</v>
      </c>
      <c r="BI104" s="86">
        <f t="shared" si="19"/>
        <v>0</v>
      </c>
      <c r="BJ104" s="2" t="s">
        <v>81</v>
      </c>
      <c r="BK104" s="85" t="s">
        <v>88</v>
      </c>
    </row>
    <row r="105" spans="2:63" s="9" customFormat="1" ht="44.25" customHeight="1" x14ac:dyDescent="0.25">
      <c r="B105" s="10"/>
      <c r="C105" s="75">
        <v>17</v>
      </c>
      <c r="D105" s="75" t="s">
        <v>5</v>
      </c>
      <c r="E105" s="76" t="s">
        <v>117</v>
      </c>
      <c r="F105" s="77" t="s">
        <v>118</v>
      </c>
      <c r="G105" s="78" t="s">
        <v>77</v>
      </c>
      <c r="H105" s="87">
        <f>H102</f>
        <v>0</v>
      </c>
      <c r="I105" s="79"/>
      <c r="J105" s="80">
        <f t="shared" si="10"/>
        <v>0</v>
      </c>
      <c r="K105" s="81" t="s">
        <v>20</v>
      </c>
      <c r="L105" s="82" t="s">
        <v>35</v>
      </c>
      <c r="N105" s="83">
        <f t="shared" si="11"/>
        <v>0</v>
      </c>
      <c r="O105" s="83">
        <v>0</v>
      </c>
      <c r="P105" s="83">
        <f t="shared" si="12"/>
        <v>0</v>
      </c>
      <c r="Q105" s="83">
        <v>0</v>
      </c>
      <c r="R105" s="84">
        <f t="shared" si="13"/>
        <v>0</v>
      </c>
      <c r="AP105" s="85" t="s">
        <v>70</v>
      </c>
      <c r="AR105" s="85" t="s">
        <v>5</v>
      </c>
      <c r="AS105" s="85" t="s">
        <v>13</v>
      </c>
      <c r="AW105" s="2" t="s">
        <v>64</v>
      </c>
      <c r="BC105" s="86">
        <f t="shared" si="14"/>
        <v>0</v>
      </c>
      <c r="BD105" s="86">
        <f t="shared" si="15"/>
        <v>0</v>
      </c>
      <c r="BE105" s="86">
        <f t="shared" si="16"/>
        <v>0</v>
      </c>
      <c r="BF105" s="86">
        <f t="shared" si="17"/>
        <v>0</v>
      </c>
      <c r="BG105" s="86">
        <f t="shared" si="18"/>
        <v>0</v>
      </c>
      <c r="BH105" s="2" t="s">
        <v>67</v>
      </c>
      <c r="BI105" s="86">
        <f t="shared" si="19"/>
        <v>0</v>
      </c>
      <c r="BJ105" s="2" t="s">
        <v>70</v>
      </c>
      <c r="BK105" s="85" t="s">
        <v>119</v>
      </c>
    </row>
    <row r="106" spans="2:63" s="62" customFormat="1" ht="22.9" customHeight="1" x14ac:dyDescent="0.2">
      <c r="B106" s="63"/>
      <c r="C106" s="75">
        <v>18</v>
      </c>
      <c r="D106" s="64" t="s">
        <v>60</v>
      </c>
      <c r="E106" s="73" t="s">
        <v>120</v>
      </c>
      <c r="F106" s="73" t="s">
        <v>121</v>
      </c>
      <c r="I106" s="66"/>
      <c r="J106" s="74">
        <f>SUBTOTAL(9,J107:J109)</f>
        <v>0</v>
      </c>
      <c r="K106" s="68"/>
      <c r="N106" s="69">
        <f>SUM(N107:N109)</f>
        <v>0</v>
      </c>
      <c r="P106" s="69">
        <f>SUM(P107:P109)</f>
        <v>6.5999999999999991E-3</v>
      </c>
      <c r="R106" s="70">
        <f>SUM(R107:R109)</f>
        <v>0</v>
      </c>
      <c r="AP106" s="64" t="s">
        <v>13</v>
      </c>
      <c r="AR106" s="71" t="s">
        <v>60</v>
      </c>
      <c r="AS106" s="71" t="s">
        <v>67</v>
      </c>
      <c r="AW106" s="64" t="s">
        <v>64</v>
      </c>
      <c r="BI106" s="72">
        <f>SUM(BI107:BI109)</f>
        <v>0</v>
      </c>
    </row>
    <row r="107" spans="2:63" s="9" customFormat="1" ht="37.9" customHeight="1" x14ac:dyDescent="0.25">
      <c r="B107" s="10"/>
      <c r="C107" s="75">
        <v>19</v>
      </c>
      <c r="D107" s="75" t="s">
        <v>5</v>
      </c>
      <c r="E107" s="76" t="s">
        <v>122</v>
      </c>
      <c r="F107" s="77" t="s">
        <v>10</v>
      </c>
      <c r="G107" s="78" t="s">
        <v>7</v>
      </c>
      <c r="H107" s="115">
        <v>44</v>
      </c>
      <c r="I107" s="79"/>
      <c r="J107" s="80">
        <f>ROUND(I107*H107,2)</f>
        <v>0</v>
      </c>
      <c r="K107" s="81" t="s">
        <v>20</v>
      </c>
      <c r="L107" s="82" t="s">
        <v>35</v>
      </c>
      <c r="N107" s="83">
        <f>M107*H107</f>
        <v>0</v>
      </c>
      <c r="O107" s="83">
        <v>2.0000000000000002E-5</v>
      </c>
      <c r="P107" s="83">
        <f>O107*H107</f>
        <v>8.8000000000000003E-4</v>
      </c>
      <c r="Q107" s="83">
        <v>0</v>
      </c>
      <c r="R107" s="84">
        <f>Q107*H107</f>
        <v>0</v>
      </c>
      <c r="AP107" s="85" t="s">
        <v>70</v>
      </c>
      <c r="AR107" s="85" t="s">
        <v>5</v>
      </c>
      <c r="AS107" s="85" t="s">
        <v>13</v>
      </c>
      <c r="AW107" s="2" t="s">
        <v>64</v>
      </c>
      <c r="BC107" s="86">
        <f>IF(L107="základní",J107,0)</f>
        <v>0</v>
      </c>
      <c r="BD107" s="86">
        <f>IF(L107="snížená",J107,0)</f>
        <v>0</v>
      </c>
      <c r="BE107" s="86">
        <f>IF(L107="zákl. přenesená",J107,0)</f>
        <v>0</v>
      </c>
      <c r="BF107" s="86">
        <f>IF(L107="sníž. přenesená",J107,0)</f>
        <v>0</v>
      </c>
      <c r="BG107" s="86">
        <f>IF(L107="nulová",J107,0)</f>
        <v>0</v>
      </c>
      <c r="BH107" s="2" t="s">
        <v>67</v>
      </c>
      <c r="BI107" s="86">
        <f>ROUND(I107*H107,2)</f>
        <v>0</v>
      </c>
      <c r="BJ107" s="2" t="s">
        <v>70</v>
      </c>
      <c r="BK107" s="85" t="s">
        <v>123</v>
      </c>
    </row>
    <row r="108" spans="2:63" s="9" customFormat="1" ht="24.2" customHeight="1" x14ac:dyDescent="0.25">
      <c r="B108" s="10"/>
      <c r="C108" s="75">
        <v>20</v>
      </c>
      <c r="D108" s="75" t="s">
        <v>5</v>
      </c>
      <c r="E108" s="76" t="s">
        <v>124</v>
      </c>
      <c r="F108" s="77" t="s">
        <v>125</v>
      </c>
      <c r="G108" s="78" t="s">
        <v>7</v>
      </c>
      <c r="H108" s="87">
        <f>H107</f>
        <v>44</v>
      </c>
      <c r="I108" s="79"/>
      <c r="J108" s="80">
        <f>ROUND(I108*H108,2)</f>
        <v>0</v>
      </c>
      <c r="K108" s="81" t="s">
        <v>20</v>
      </c>
      <c r="L108" s="82" t="s">
        <v>35</v>
      </c>
      <c r="N108" s="83">
        <f>M108*H108</f>
        <v>0</v>
      </c>
      <c r="O108" s="83">
        <v>0</v>
      </c>
      <c r="P108" s="83">
        <f>O108*H108</f>
        <v>0</v>
      </c>
      <c r="Q108" s="83">
        <v>0</v>
      </c>
      <c r="R108" s="84">
        <f>Q108*H108</f>
        <v>0</v>
      </c>
      <c r="AP108" s="85" t="s">
        <v>70</v>
      </c>
      <c r="AR108" s="85" t="s">
        <v>5</v>
      </c>
      <c r="AS108" s="85" t="s">
        <v>13</v>
      </c>
      <c r="AW108" s="2" t="s">
        <v>64</v>
      </c>
      <c r="BC108" s="86">
        <f>IF(L108="základní",J108,0)</f>
        <v>0</v>
      </c>
      <c r="BD108" s="86">
        <f>IF(L108="snížená",J108,0)</f>
        <v>0</v>
      </c>
      <c r="BE108" s="86">
        <f>IF(L108="zákl. přenesená",J108,0)</f>
        <v>0</v>
      </c>
      <c r="BF108" s="86">
        <f>IF(L108="sníž. přenesená",J108,0)</f>
        <v>0</v>
      </c>
      <c r="BG108" s="86">
        <f>IF(L108="nulová",J108,0)</f>
        <v>0</v>
      </c>
      <c r="BH108" s="2" t="s">
        <v>67</v>
      </c>
      <c r="BI108" s="86">
        <f>ROUND(I108*H108,2)</f>
        <v>0</v>
      </c>
      <c r="BJ108" s="2" t="s">
        <v>70</v>
      </c>
      <c r="BK108" s="85" t="s">
        <v>126</v>
      </c>
    </row>
    <row r="109" spans="2:63" s="9" customFormat="1" ht="24.2" customHeight="1" x14ac:dyDescent="0.25">
      <c r="B109" s="10"/>
      <c r="C109" s="75">
        <v>21</v>
      </c>
      <c r="D109" s="75" t="s">
        <v>5</v>
      </c>
      <c r="E109" s="76" t="s">
        <v>127</v>
      </c>
      <c r="F109" s="77" t="s">
        <v>128</v>
      </c>
      <c r="G109" s="78" t="s">
        <v>7</v>
      </c>
      <c r="H109" s="87">
        <f>H108</f>
        <v>44</v>
      </c>
      <c r="I109" s="79"/>
      <c r="J109" s="80">
        <f>ROUND(I109*H109,2)</f>
        <v>0</v>
      </c>
      <c r="K109" s="81" t="s">
        <v>20</v>
      </c>
      <c r="L109" s="82" t="s">
        <v>35</v>
      </c>
      <c r="N109" s="83">
        <f>M109*H109</f>
        <v>0</v>
      </c>
      <c r="O109" s="83">
        <v>1.2999999999999999E-4</v>
      </c>
      <c r="P109" s="83">
        <f>O109*H109</f>
        <v>5.7199999999999994E-3</v>
      </c>
      <c r="Q109" s="83">
        <v>0</v>
      </c>
      <c r="R109" s="84">
        <f>Q109*H109</f>
        <v>0</v>
      </c>
      <c r="AP109" s="85" t="s">
        <v>70</v>
      </c>
      <c r="AR109" s="85" t="s">
        <v>5</v>
      </c>
      <c r="AS109" s="85" t="s">
        <v>13</v>
      </c>
      <c r="AW109" s="2" t="s">
        <v>64</v>
      </c>
      <c r="BC109" s="86">
        <f>IF(L109="základní",J109,0)</f>
        <v>0</v>
      </c>
      <c r="BD109" s="86">
        <f>IF(L109="snížená",J109,0)</f>
        <v>0</v>
      </c>
      <c r="BE109" s="86">
        <f>IF(L109="zákl. přenesená",J109,0)</f>
        <v>0</v>
      </c>
      <c r="BF109" s="86">
        <f>IF(L109="sníž. přenesená",J109,0)</f>
        <v>0</v>
      </c>
      <c r="BG109" s="86">
        <f>IF(L109="nulová",J109,0)</f>
        <v>0</v>
      </c>
      <c r="BH109" s="2" t="s">
        <v>67</v>
      </c>
      <c r="BI109" s="86">
        <f>ROUND(I109*H109,2)</f>
        <v>0</v>
      </c>
      <c r="BJ109" s="2" t="s">
        <v>70</v>
      </c>
      <c r="BK109" s="85" t="s">
        <v>129</v>
      </c>
    </row>
    <row r="110" spans="2:63" s="62" customFormat="1" ht="22.9" customHeight="1" x14ac:dyDescent="0.2">
      <c r="B110" s="63"/>
      <c r="C110" s="75">
        <v>22</v>
      </c>
      <c r="D110" s="64" t="s">
        <v>60</v>
      </c>
      <c r="E110" s="73" t="s">
        <v>130</v>
      </c>
      <c r="F110" s="73" t="s">
        <v>131</v>
      </c>
      <c r="I110" s="66"/>
      <c r="J110" s="74">
        <f>SUBTOTAL(9,J111:J116)</f>
        <v>0</v>
      </c>
      <c r="K110" s="68"/>
      <c r="N110" s="69">
        <f>SUM(N111:N116)</f>
        <v>0</v>
      </c>
      <c r="P110" s="69">
        <f>SUM(P111:P116)</f>
        <v>8.9319999999999997E-2</v>
      </c>
      <c r="R110" s="70">
        <f>SUM(R111:R116)</f>
        <v>2.7279999999999999E-2</v>
      </c>
      <c r="AP110" s="64" t="s">
        <v>13</v>
      </c>
      <c r="AR110" s="71" t="s">
        <v>60</v>
      </c>
      <c r="AS110" s="71" t="s">
        <v>67</v>
      </c>
      <c r="AW110" s="64" t="s">
        <v>64</v>
      </c>
      <c r="BI110" s="72">
        <f>SUM(BI111:BI116)</f>
        <v>0</v>
      </c>
    </row>
    <row r="111" spans="2:63" s="9" customFormat="1" ht="24.2" customHeight="1" x14ac:dyDescent="0.25">
      <c r="B111" s="10"/>
      <c r="C111" s="75">
        <v>23</v>
      </c>
      <c r="D111" s="75" t="s">
        <v>5</v>
      </c>
      <c r="E111" s="76" t="s">
        <v>132</v>
      </c>
      <c r="F111" s="77" t="s">
        <v>133</v>
      </c>
      <c r="G111" s="78" t="s">
        <v>7</v>
      </c>
      <c r="H111" s="87">
        <f>H107+H112</f>
        <v>88</v>
      </c>
      <c r="I111" s="79"/>
      <c r="J111" s="80">
        <f t="shared" ref="J111:J116" si="20">ROUND(I111*H111,2)</f>
        <v>0</v>
      </c>
      <c r="K111" s="81" t="s">
        <v>20</v>
      </c>
      <c r="L111" s="82" t="s">
        <v>35</v>
      </c>
      <c r="N111" s="83">
        <f t="shared" ref="N111:N116" si="21">M111*H111</f>
        <v>0</v>
      </c>
      <c r="O111" s="83">
        <v>0</v>
      </c>
      <c r="P111" s="83">
        <f t="shared" ref="P111:P116" si="22">O111*H111</f>
        <v>0</v>
      </c>
      <c r="Q111" s="83">
        <v>0</v>
      </c>
      <c r="R111" s="84">
        <f t="shared" ref="R111:R116" si="23">Q111*H111</f>
        <v>0</v>
      </c>
      <c r="AP111" s="85" t="s">
        <v>70</v>
      </c>
      <c r="AR111" s="85" t="s">
        <v>5</v>
      </c>
      <c r="AS111" s="85" t="s">
        <v>13</v>
      </c>
      <c r="AW111" s="2" t="s">
        <v>64</v>
      </c>
      <c r="BC111" s="86">
        <f t="shared" ref="BC111:BC116" si="24">IF(L111="základní",J111,0)</f>
        <v>0</v>
      </c>
      <c r="BD111" s="86">
        <f t="shared" ref="BD111:BD116" si="25">IF(L111="snížená",J111,0)</f>
        <v>0</v>
      </c>
      <c r="BE111" s="86">
        <f t="shared" ref="BE111:BE116" si="26">IF(L111="zákl. přenesená",J111,0)</f>
        <v>0</v>
      </c>
      <c r="BF111" s="86">
        <f t="shared" ref="BF111:BF116" si="27">IF(L111="sníž. přenesená",J111,0)</f>
        <v>0</v>
      </c>
      <c r="BG111" s="86">
        <f t="shared" ref="BG111:BG116" si="28">IF(L111="nulová",J111,0)</f>
        <v>0</v>
      </c>
      <c r="BH111" s="2" t="s">
        <v>67</v>
      </c>
      <c r="BI111" s="86">
        <f t="shared" ref="BI111:BI116" si="29">ROUND(I111*H111,2)</f>
        <v>0</v>
      </c>
      <c r="BJ111" s="2" t="s">
        <v>70</v>
      </c>
      <c r="BK111" s="85" t="s">
        <v>134</v>
      </c>
    </row>
    <row r="112" spans="2:63" s="9" customFormat="1" ht="16.5" customHeight="1" x14ac:dyDescent="0.25">
      <c r="B112" s="10"/>
      <c r="C112" s="75">
        <v>24</v>
      </c>
      <c r="D112" s="75" t="s">
        <v>5</v>
      </c>
      <c r="E112" s="76" t="s">
        <v>135</v>
      </c>
      <c r="F112" s="77" t="s">
        <v>11</v>
      </c>
      <c r="G112" s="78" t="s">
        <v>7</v>
      </c>
      <c r="H112" s="115">
        <v>44</v>
      </c>
      <c r="I112" s="79"/>
      <c r="J112" s="80">
        <f t="shared" si="20"/>
        <v>0</v>
      </c>
      <c r="K112" s="81" t="s">
        <v>20</v>
      </c>
      <c r="L112" s="82" t="s">
        <v>35</v>
      </c>
      <c r="N112" s="83">
        <f t="shared" si="21"/>
        <v>0</v>
      </c>
      <c r="O112" s="83">
        <v>1E-3</v>
      </c>
      <c r="P112" s="83">
        <f t="shared" si="22"/>
        <v>4.3999999999999997E-2</v>
      </c>
      <c r="Q112" s="83">
        <v>3.1E-4</v>
      </c>
      <c r="R112" s="84">
        <f t="shared" si="23"/>
        <v>1.3639999999999999E-2</v>
      </c>
      <c r="AP112" s="85" t="s">
        <v>70</v>
      </c>
      <c r="AR112" s="85" t="s">
        <v>5</v>
      </c>
      <c r="AS112" s="85" t="s">
        <v>13</v>
      </c>
      <c r="AW112" s="2" t="s">
        <v>64</v>
      </c>
      <c r="BC112" s="86">
        <f t="shared" si="24"/>
        <v>0</v>
      </c>
      <c r="BD112" s="86">
        <f t="shared" si="25"/>
        <v>0</v>
      </c>
      <c r="BE112" s="86">
        <f t="shared" si="26"/>
        <v>0</v>
      </c>
      <c r="BF112" s="86">
        <f t="shared" si="27"/>
        <v>0</v>
      </c>
      <c r="BG112" s="86">
        <f t="shared" si="28"/>
        <v>0</v>
      </c>
      <c r="BH112" s="2" t="s">
        <v>67</v>
      </c>
      <c r="BI112" s="86">
        <f t="shared" si="29"/>
        <v>0</v>
      </c>
      <c r="BJ112" s="2" t="s">
        <v>70</v>
      </c>
      <c r="BK112" s="85" t="s">
        <v>136</v>
      </c>
    </row>
    <row r="113" spans="2:63" s="9" customFormat="1" ht="24.2" customHeight="1" x14ac:dyDescent="0.25">
      <c r="B113" s="10"/>
      <c r="C113" s="75">
        <v>25</v>
      </c>
      <c r="D113" s="75" t="s">
        <v>5</v>
      </c>
      <c r="E113" s="76" t="s">
        <v>137</v>
      </c>
      <c r="F113" s="77" t="s">
        <v>138</v>
      </c>
      <c r="G113" s="78" t="s">
        <v>7</v>
      </c>
      <c r="H113" s="87">
        <f>H112</f>
        <v>44</v>
      </c>
      <c r="I113" s="79"/>
      <c r="J113" s="80">
        <f t="shared" si="20"/>
        <v>0</v>
      </c>
      <c r="K113" s="81" t="s">
        <v>20</v>
      </c>
      <c r="L113" s="82" t="s">
        <v>35</v>
      </c>
      <c r="N113" s="83">
        <f t="shared" si="21"/>
        <v>0</v>
      </c>
      <c r="O113" s="83">
        <v>1E-3</v>
      </c>
      <c r="P113" s="83">
        <f t="shared" si="22"/>
        <v>4.3999999999999997E-2</v>
      </c>
      <c r="Q113" s="83">
        <v>3.1E-4</v>
      </c>
      <c r="R113" s="84">
        <f t="shared" si="23"/>
        <v>1.3639999999999999E-2</v>
      </c>
      <c r="AP113" s="85" t="s">
        <v>70</v>
      </c>
      <c r="AR113" s="85" t="s">
        <v>5</v>
      </c>
      <c r="AS113" s="85" t="s">
        <v>13</v>
      </c>
      <c r="AW113" s="2" t="s">
        <v>64</v>
      </c>
      <c r="BC113" s="86">
        <f t="shared" si="24"/>
        <v>0</v>
      </c>
      <c r="BD113" s="86">
        <f t="shared" si="25"/>
        <v>0</v>
      </c>
      <c r="BE113" s="86">
        <f t="shared" si="26"/>
        <v>0</v>
      </c>
      <c r="BF113" s="86">
        <f t="shared" si="27"/>
        <v>0</v>
      </c>
      <c r="BG113" s="86">
        <f t="shared" si="28"/>
        <v>0</v>
      </c>
      <c r="BH113" s="2" t="s">
        <v>67</v>
      </c>
      <c r="BI113" s="86">
        <f t="shared" si="29"/>
        <v>0</v>
      </c>
      <c r="BJ113" s="2" t="s">
        <v>70</v>
      </c>
      <c r="BK113" s="85" t="s">
        <v>139</v>
      </c>
    </row>
    <row r="114" spans="2:63" s="9" customFormat="1" ht="24.2" customHeight="1" x14ac:dyDescent="0.25">
      <c r="B114" s="10"/>
      <c r="C114" s="75">
        <v>26</v>
      </c>
      <c r="D114" s="75" t="s">
        <v>5</v>
      </c>
      <c r="E114" s="76" t="s">
        <v>140</v>
      </c>
      <c r="F114" s="77" t="s">
        <v>141</v>
      </c>
      <c r="G114" s="78" t="s">
        <v>7</v>
      </c>
      <c r="H114" s="87">
        <f>H113</f>
        <v>44</v>
      </c>
      <c r="I114" s="79"/>
      <c r="J114" s="80">
        <f t="shared" si="20"/>
        <v>0</v>
      </c>
      <c r="K114" s="81" t="s">
        <v>20</v>
      </c>
      <c r="L114" s="82" t="s">
        <v>35</v>
      </c>
      <c r="N114" s="83">
        <f t="shared" si="21"/>
        <v>0</v>
      </c>
      <c r="O114" s="83">
        <v>0</v>
      </c>
      <c r="P114" s="83">
        <f t="shared" si="22"/>
        <v>0</v>
      </c>
      <c r="Q114" s="83">
        <v>0</v>
      </c>
      <c r="R114" s="84">
        <f t="shared" si="23"/>
        <v>0</v>
      </c>
      <c r="AP114" s="85" t="s">
        <v>70</v>
      </c>
      <c r="AR114" s="85" t="s">
        <v>5</v>
      </c>
      <c r="AS114" s="85" t="s">
        <v>13</v>
      </c>
      <c r="AW114" s="2" t="s">
        <v>64</v>
      </c>
      <c r="BC114" s="86">
        <f t="shared" si="24"/>
        <v>0</v>
      </c>
      <c r="BD114" s="86">
        <f t="shared" si="25"/>
        <v>0</v>
      </c>
      <c r="BE114" s="86">
        <f t="shared" si="26"/>
        <v>0</v>
      </c>
      <c r="BF114" s="86">
        <f t="shared" si="27"/>
        <v>0</v>
      </c>
      <c r="BG114" s="86">
        <f t="shared" si="28"/>
        <v>0</v>
      </c>
      <c r="BH114" s="2" t="s">
        <v>67</v>
      </c>
      <c r="BI114" s="86">
        <f t="shared" si="29"/>
        <v>0</v>
      </c>
      <c r="BJ114" s="2" t="s">
        <v>70</v>
      </c>
      <c r="BK114" s="85" t="s">
        <v>142</v>
      </c>
    </row>
    <row r="115" spans="2:63" s="9" customFormat="1" ht="24.2" customHeight="1" x14ac:dyDescent="0.25">
      <c r="B115" s="10"/>
      <c r="C115" s="75">
        <v>27</v>
      </c>
      <c r="D115" s="75" t="s">
        <v>5</v>
      </c>
      <c r="E115" s="76" t="s">
        <v>143</v>
      </c>
      <c r="F115" s="77" t="s">
        <v>144</v>
      </c>
      <c r="G115" s="78" t="s">
        <v>7</v>
      </c>
      <c r="H115" s="87">
        <f>H87</f>
        <v>0</v>
      </c>
      <c r="I115" s="79"/>
      <c r="J115" s="80">
        <f t="shared" si="20"/>
        <v>0</v>
      </c>
      <c r="K115" s="81" t="s">
        <v>20</v>
      </c>
      <c r="L115" s="82" t="s">
        <v>35</v>
      </c>
      <c r="N115" s="83">
        <f t="shared" si="21"/>
        <v>0</v>
      </c>
      <c r="O115" s="83">
        <v>0</v>
      </c>
      <c r="P115" s="83">
        <f t="shared" si="22"/>
        <v>0</v>
      </c>
      <c r="Q115" s="83">
        <v>0</v>
      </c>
      <c r="R115" s="84">
        <f t="shared" si="23"/>
        <v>0</v>
      </c>
      <c r="AP115" s="85" t="s">
        <v>70</v>
      </c>
      <c r="AR115" s="85" t="s">
        <v>5</v>
      </c>
      <c r="AS115" s="85" t="s">
        <v>13</v>
      </c>
      <c r="AW115" s="2" t="s">
        <v>64</v>
      </c>
      <c r="BC115" s="86">
        <f t="shared" si="24"/>
        <v>0</v>
      </c>
      <c r="BD115" s="86">
        <f t="shared" si="25"/>
        <v>0</v>
      </c>
      <c r="BE115" s="86">
        <f t="shared" si="26"/>
        <v>0</v>
      </c>
      <c r="BF115" s="86">
        <f t="shared" si="27"/>
        <v>0</v>
      </c>
      <c r="BG115" s="86">
        <f t="shared" si="28"/>
        <v>0</v>
      </c>
      <c r="BH115" s="2" t="s">
        <v>67</v>
      </c>
      <c r="BI115" s="86">
        <f t="shared" si="29"/>
        <v>0</v>
      </c>
      <c r="BJ115" s="2" t="s">
        <v>70</v>
      </c>
      <c r="BK115" s="85" t="s">
        <v>145</v>
      </c>
    </row>
    <row r="116" spans="2:63" s="9" customFormat="1" ht="21.75" customHeight="1" x14ac:dyDescent="0.25">
      <c r="B116" s="10"/>
      <c r="C116" s="75">
        <v>28</v>
      </c>
      <c r="D116" s="75" t="s">
        <v>5</v>
      </c>
      <c r="E116" s="76" t="s">
        <v>146</v>
      </c>
      <c r="F116" s="77" t="s">
        <v>147</v>
      </c>
      <c r="G116" s="78" t="s">
        <v>7</v>
      </c>
      <c r="H116" s="87">
        <f>H112</f>
        <v>44</v>
      </c>
      <c r="I116" s="79"/>
      <c r="J116" s="80">
        <f t="shared" si="20"/>
        <v>0</v>
      </c>
      <c r="K116" s="81" t="s">
        <v>20</v>
      </c>
      <c r="L116" s="82" t="s">
        <v>35</v>
      </c>
      <c r="N116" s="83">
        <f t="shared" si="21"/>
        <v>0</v>
      </c>
      <c r="O116" s="83">
        <v>3.0000000000000001E-5</v>
      </c>
      <c r="P116" s="83">
        <f t="shared" si="22"/>
        <v>1.32E-3</v>
      </c>
      <c r="Q116" s="83">
        <v>0</v>
      </c>
      <c r="R116" s="84">
        <f t="shared" si="23"/>
        <v>0</v>
      </c>
      <c r="AP116" s="85" t="s">
        <v>70</v>
      </c>
      <c r="AR116" s="85" t="s">
        <v>5</v>
      </c>
      <c r="AS116" s="85" t="s">
        <v>13</v>
      </c>
      <c r="AW116" s="2" t="s">
        <v>64</v>
      </c>
      <c r="BC116" s="86">
        <f t="shared" si="24"/>
        <v>0</v>
      </c>
      <c r="BD116" s="86">
        <f t="shared" si="25"/>
        <v>0</v>
      </c>
      <c r="BE116" s="86">
        <f t="shared" si="26"/>
        <v>0</v>
      </c>
      <c r="BF116" s="86">
        <f t="shared" si="27"/>
        <v>0</v>
      </c>
      <c r="BG116" s="86">
        <f t="shared" si="28"/>
        <v>0</v>
      </c>
      <c r="BH116" s="2" t="s">
        <v>67</v>
      </c>
      <c r="BI116" s="86">
        <f t="shared" si="29"/>
        <v>0</v>
      </c>
      <c r="BJ116" s="2" t="s">
        <v>70</v>
      </c>
      <c r="BK116" s="85" t="s">
        <v>148</v>
      </c>
    </row>
    <row r="117" spans="2:63" s="9" customFormat="1" ht="6.95" customHeight="1" x14ac:dyDescent="0.25">
      <c r="B117" s="30"/>
      <c r="C117" s="31"/>
      <c r="D117" s="31"/>
      <c r="E117" s="31"/>
      <c r="F117" s="31"/>
      <c r="G117" s="31"/>
      <c r="H117" s="31"/>
      <c r="I117" s="31"/>
      <c r="J117" s="31"/>
    </row>
  </sheetData>
  <sheetProtection algorithmName="SHA-512" hashValue="khei3kHtof/sA0yBwCFeJvG8amC82CJ5bSznZIjyugf6GIe6kJ5a6//VAix9/EMu2a7Htv3StUTqSDAlmZUwlQ==" saltValue="/89Q20dj5FcrDCkAP/jG1g==" spinCount="100000" sheet="1" objects="1" scenarios="1"/>
  <autoFilter ref="C83:J116" xr:uid="{00000000-0009-0000-0000-000001000000}"/>
  <mergeCells count="9">
    <mergeCell ref="E50:H50"/>
    <mergeCell ref="E74:H74"/>
    <mergeCell ref="E76:H76"/>
    <mergeCell ref="K2:T2"/>
    <mergeCell ref="E7:H7"/>
    <mergeCell ref="E9:H9"/>
    <mergeCell ref="E18:H18"/>
    <mergeCell ref="E27:H27"/>
    <mergeCell ref="E48:H48"/>
  </mergeCells>
  <hyperlinks>
    <hyperlink ref="F93" r:id="rId1" xr:uid="{2B47B5E5-6DEE-4CFC-8191-94FB55D18055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87AF9C-1794-46F4-93C0-A7BC59432B00}">
  <sheetPr>
    <tabColor rgb="FFFFFF00"/>
    <pageSetUpPr fitToPage="1"/>
  </sheetPr>
  <dimension ref="B2:BL117"/>
  <sheetViews>
    <sheetView showGridLines="0" topLeftCell="A89" workbookViewId="0">
      <selection activeCell="F98" sqref="F98"/>
    </sheetView>
  </sheetViews>
  <sheetFormatPr defaultColWidth="8.85546875" defaultRowHeight="11.25" x14ac:dyDescent="0.2"/>
  <cols>
    <col min="1" max="1" width="6.42578125" style="1" customWidth="1"/>
    <col min="2" max="2" width="0.85546875" style="1" customWidth="1"/>
    <col min="3" max="4" width="3.28515625" style="1" customWidth="1"/>
    <col min="5" max="5" width="13.28515625" style="1" customWidth="1"/>
    <col min="6" max="6" width="39.5703125" style="1" customWidth="1"/>
    <col min="7" max="7" width="5.7109375" style="1" customWidth="1"/>
    <col min="8" max="8" width="10.85546875" style="1" customWidth="1"/>
    <col min="9" max="9" width="12.28515625" style="1" customWidth="1"/>
    <col min="10" max="11" width="17.28515625" style="1" customWidth="1"/>
    <col min="12" max="12" width="8.42578125" style="1" hidden="1" customWidth="1"/>
    <col min="13" max="13" width="8.85546875" style="1"/>
    <col min="14" max="19" width="11" style="1" hidden="1" customWidth="1"/>
    <col min="20" max="20" width="12.7109375" style="1" hidden="1" customWidth="1"/>
    <col min="21" max="21" width="9.5703125" style="1" customWidth="1"/>
    <col min="22" max="22" width="12.7109375" style="1" customWidth="1"/>
    <col min="23" max="23" width="9.5703125" style="1" customWidth="1"/>
    <col min="24" max="24" width="11.7109375" style="1" customWidth="1"/>
    <col min="25" max="25" width="8.5703125" style="1" customWidth="1"/>
    <col min="26" max="26" width="11.7109375" style="1" customWidth="1"/>
    <col min="27" max="27" width="12.7109375" style="1" customWidth="1"/>
    <col min="28" max="28" width="8.5703125" style="1" customWidth="1"/>
    <col min="29" max="29" width="11.7109375" style="1" customWidth="1"/>
    <col min="30" max="30" width="12.7109375" style="1" customWidth="1"/>
    <col min="31" max="16384" width="8.85546875" style="1"/>
  </cols>
  <sheetData>
    <row r="2" spans="2:45" ht="36.950000000000003" customHeight="1" x14ac:dyDescent="0.2">
      <c r="L2" s="187"/>
      <c r="M2" s="187"/>
      <c r="N2" s="187"/>
      <c r="O2" s="187"/>
      <c r="P2" s="187"/>
      <c r="Q2" s="187"/>
      <c r="R2" s="187"/>
      <c r="S2" s="187"/>
      <c r="T2" s="187"/>
      <c r="U2" s="187"/>
      <c r="AS2" s="2" t="s">
        <v>12</v>
      </c>
    </row>
    <row r="3" spans="2:45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K3" s="4"/>
      <c r="AS3" s="2" t="s">
        <v>13</v>
      </c>
    </row>
    <row r="4" spans="2:45" ht="24.95" customHeight="1" x14ac:dyDescent="0.2">
      <c r="B4" s="5"/>
      <c r="D4" s="6" t="s">
        <v>14</v>
      </c>
      <c r="L4" s="7" t="s">
        <v>15</v>
      </c>
      <c r="AS4" s="2" t="s">
        <v>16</v>
      </c>
    </row>
    <row r="5" spans="2:45" ht="6.95" customHeight="1" x14ac:dyDescent="0.2">
      <c r="B5" s="5"/>
    </row>
    <row r="6" spans="2:45" ht="12" customHeight="1" x14ac:dyDescent="0.2">
      <c r="B6" s="5"/>
      <c r="D6" s="8" t="s">
        <v>17</v>
      </c>
    </row>
    <row r="7" spans="2:45" ht="16.5" customHeight="1" x14ac:dyDescent="0.2">
      <c r="B7" s="5"/>
      <c r="E7" s="180"/>
      <c r="F7" s="181"/>
      <c r="G7" s="181"/>
      <c r="H7" s="181"/>
    </row>
    <row r="8" spans="2:45" s="9" customFormat="1" ht="12" customHeight="1" x14ac:dyDescent="0.25">
      <c r="B8" s="10"/>
      <c r="D8" s="8" t="s">
        <v>18</v>
      </c>
    </row>
    <row r="9" spans="2:45" s="9" customFormat="1" ht="16.5" customHeight="1" x14ac:dyDescent="0.25">
      <c r="B9" s="10"/>
      <c r="E9" s="182"/>
      <c r="F9" s="183"/>
      <c r="G9" s="183"/>
      <c r="H9" s="183"/>
    </row>
    <row r="10" spans="2:45" s="9" customFormat="1" x14ac:dyDescent="0.25">
      <c r="B10" s="10"/>
    </row>
    <row r="11" spans="2:45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</row>
    <row r="12" spans="2:45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/>
    </row>
    <row r="13" spans="2:45" s="9" customFormat="1" ht="10.9" customHeight="1" x14ac:dyDescent="0.25">
      <c r="B13" s="10"/>
    </row>
    <row r="14" spans="2:45" s="9" customFormat="1" ht="12" customHeight="1" x14ac:dyDescent="0.25">
      <c r="B14" s="10"/>
      <c r="D14" s="8" t="s">
        <v>25</v>
      </c>
      <c r="I14" s="8" t="s">
        <v>26</v>
      </c>
      <c r="J14" s="11"/>
    </row>
    <row r="15" spans="2:45" s="9" customFormat="1" ht="18" customHeight="1" x14ac:dyDescent="0.25">
      <c r="B15" s="10"/>
      <c r="E15" s="11"/>
      <c r="I15" s="8" t="s">
        <v>27</v>
      </c>
      <c r="J15" s="11"/>
    </row>
    <row r="16" spans="2:45" s="9" customFormat="1" ht="6.95" customHeight="1" x14ac:dyDescent="0.25">
      <c r="B16" s="10"/>
    </row>
    <row r="17" spans="2:11" s="9" customFormat="1" ht="12" customHeight="1" x14ac:dyDescent="0.25">
      <c r="B17" s="10"/>
      <c r="D17" s="8" t="s">
        <v>28</v>
      </c>
      <c r="I17" s="8" t="s">
        <v>26</v>
      </c>
      <c r="J17" s="13"/>
    </row>
    <row r="18" spans="2:11" s="9" customFormat="1" ht="18" customHeight="1" x14ac:dyDescent="0.25">
      <c r="B18" s="10"/>
      <c r="E18" s="191"/>
      <c r="F18" s="189"/>
      <c r="G18" s="189"/>
      <c r="H18" s="189"/>
      <c r="I18" s="8" t="s">
        <v>27</v>
      </c>
      <c r="J18" s="13"/>
    </row>
    <row r="19" spans="2:11" s="9" customFormat="1" ht="6.95" customHeight="1" x14ac:dyDescent="0.25">
      <c r="B19" s="10"/>
    </row>
    <row r="20" spans="2:11" s="9" customFormat="1" ht="12" customHeight="1" x14ac:dyDescent="0.25">
      <c r="B20" s="10"/>
      <c r="D20" s="8" t="s">
        <v>29</v>
      </c>
      <c r="I20" s="8" t="s">
        <v>26</v>
      </c>
      <c r="J20" s="11"/>
    </row>
    <row r="21" spans="2:11" s="9" customFormat="1" ht="18" customHeight="1" x14ac:dyDescent="0.25">
      <c r="B21" s="10"/>
      <c r="E21" s="11"/>
      <c r="I21" s="8" t="s">
        <v>27</v>
      </c>
      <c r="J21" s="11"/>
    </row>
    <row r="22" spans="2:11" s="9" customFormat="1" ht="6.95" customHeight="1" x14ac:dyDescent="0.25">
      <c r="B22" s="10"/>
    </row>
    <row r="23" spans="2:11" s="9" customFormat="1" ht="12" customHeight="1" x14ac:dyDescent="0.25">
      <c r="B23" s="10"/>
      <c r="D23" s="8" t="s">
        <v>30</v>
      </c>
      <c r="I23" s="8" t="s">
        <v>26</v>
      </c>
      <c r="J23" s="11"/>
    </row>
    <row r="24" spans="2:11" s="9" customFormat="1" ht="18" customHeight="1" x14ac:dyDescent="0.25">
      <c r="B24" s="10"/>
      <c r="E24" s="11"/>
      <c r="I24" s="8" t="s">
        <v>27</v>
      </c>
      <c r="J24" s="11"/>
    </row>
    <row r="25" spans="2:11" s="9" customFormat="1" ht="6.95" customHeight="1" x14ac:dyDescent="0.25">
      <c r="B25" s="10"/>
    </row>
    <row r="26" spans="2:11" s="9" customFormat="1" ht="12" customHeight="1" x14ac:dyDescent="0.25">
      <c r="B26" s="10"/>
      <c r="D26" s="8" t="s">
        <v>31</v>
      </c>
    </row>
    <row r="27" spans="2:11" s="14" customFormat="1" ht="16.5" customHeight="1" x14ac:dyDescent="0.25">
      <c r="B27" s="15"/>
      <c r="E27" s="190" t="s">
        <v>20</v>
      </c>
      <c r="F27" s="190"/>
      <c r="G27" s="190"/>
      <c r="H27" s="190"/>
    </row>
    <row r="28" spans="2:11" s="9" customFormat="1" ht="6.95" customHeight="1" x14ac:dyDescent="0.25">
      <c r="B28" s="10"/>
    </row>
    <row r="29" spans="2:11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  <c r="K29" s="16"/>
    </row>
    <row r="30" spans="2:11" s="9" customFormat="1" ht="25.35" customHeight="1" x14ac:dyDescent="0.25">
      <c r="B30" s="10"/>
      <c r="D30" s="17" t="s">
        <v>4</v>
      </c>
      <c r="J30" s="18">
        <f>ROUND(J84, 2)</f>
        <v>0</v>
      </c>
    </row>
    <row r="31" spans="2:11" s="9" customFormat="1" ht="6.95" customHeight="1" x14ac:dyDescent="0.25">
      <c r="B31" s="10"/>
      <c r="D31" s="16"/>
      <c r="E31" s="16"/>
      <c r="F31" s="16"/>
      <c r="G31" s="16"/>
      <c r="H31" s="16"/>
      <c r="I31" s="16"/>
      <c r="J31" s="16"/>
      <c r="K31" s="16"/>
    </row>
    <row r="32" spans="2:11" s="9" customFormat="1" ht="14.45" customHeight="1" x14ac:dyDescent="0.25">
      <c r="B32" s="10"/>
      <c r="F32" s="19" t="s">
        <v>32</v>
      </c>
      <c r="I32" s="19" t="s">
        <v>33</v>
      </c>
      <c r="J32" s="19" t="s">
        <v>34</v>
      </c>
    </row>
    <row r="33" spans="2:11" s="9" customFormat="1" ht="14.45" customHeight="1" x14ac:dyDescent="0.25">
      <c r="B33" s="10"/>
      <c r="D33" s="20" t="s">
        <v>1</v>
      </c>
      <c r="E33" s="8" t="s">
        <v>35</v>
      </c>
      <c r="F33" s="21">
        <f>ROUND((SUM(BD84:BD116)),  2)</f>
        <v>0</v>
      </c>
      <c r="I33" s="22">
        <v>0.21</v>
      </c>
      <c r="J33" s="21">
        <f>ROUND(((SUM(BD84:BD116))*I33),  2)</f>
        <v>0</v>
      </c>
    </row>
    <row r="34" spans="2:11" s="9" customFormat="1" ht="14.45" customHeight="1" x14ac:dyDescent="0.25">
      <c r="B34" s="10"/>
      <c r="E34" s="8" t="s">
        <v>36</v>
      </c>
      <c r="F34" s="21">
        <f>ROUND((SUM(BE84:BE116)),  2)</f>
        <v>0</v>
      </c>
      <c r="I34" s="22">
        <v>0.15</v>
      </c>
      <c r="J34" s="21">
        <f>ROUND(((SUM(BE84:BE116))*I34),  2)</f>
        <v>0</v>
      </c>
    </row>
    <row r="35" spans="2:11" s="9" customFormat="1" ht="14.45" hidden="1" customHeight="1" x14ac:dyDescent="0.25">
      <c r="B35" s="10"/>
      <c r="E35" s="8" t="s">
        <v>37</v>
      </c>
      <c r="F35" s="21">
        <f>ROUND((SUM(BF84:BF116)),  2)</f>
        <v>0</v>
      </c>
      <c r="I35" s="22">
        <v>0.21</v>
      </c>
      <c r="J35" s="21">
        <f>0</f>
        <v>0</v>
      </c>
    </row>
    <row r="36" spans="2:11" s="9" customFormat="1" ht="14.45" hidden="1" customHeight="1" x14ac:dyDescent="0.25">
      <c r="B36" s="10"/>
      <c r="E36" s="8" t="s">
        <v>38</v>
      </c>
      <c r="F36" s="21">
        <f>ROUND((SUM(BG84:BG116)),  2)</f>
        <v>0</v>
      </c>
      <c r="I36" s="22">
        <v>0.15</v>
      </c>
      <c r="J36" s="21">
        <f>0</f>
        <v>0</v>
      </c>
    </row>
    <row r="37" spans="2:11" s="9" customFormat="1" ht="14.45" hidden="1" customHeight="1" x14ac:dyDescent="0.25">
      <c r="B37" s="10"/>
      <c r="E37" s="8" t="s">
        <v>39</v>
      </c>
      <c r="F37" s="21">
        <f>ROUND((SUM(BH84:BH116)),  2)</f>
        <v>0</v>
      </c>
      <c r="I37" s="22">
        <v>0</v>
      </c>
      <c r="J37" s="21">
        <f>0</f>
        <v>0</v>
      </c>
    </row>
    <row r="38" spans="2:11" s="9" customFormat="1" ht="6.95" customHeight="1" x14ac:dyDescent="0.25">
      <c r="B38" s="10"/>
    </row>
    <row r="39" spans="2:11" s="9" customFormat="1" ht="25.35" customHeight="1" x14ac:dyDescent="0.25">
      <c r="B39" s="10"/>
      <c r="C39" s="23"/>
      <c r="D39" s="24" t="s">
        <v>40</v>
      </c>
      <c r="E39" s="25"/>
      <c r="F39" s="25"/>
      <c r="G39" s="26" t="s">
        <v>41</v>
      </c>
      <c r="H39" s="27" t="s">
        <v>42</v>
      </c>
      <c r="I39" s="25"/>
      <c r="J39" s="28">
        <f>SUM(J30:J37)</f>
        <v>0</v>
      </c>
      <c r="K39" s="29"/>
    </row>
    <row r="40" spans="2:11" s="9" customFormat="1" ht="14.45" customHeight="1" x14ac:dyDescent="0.25">
      <c r="B40" s="30"/>
      <c r="C40" s="31"/>
      <c r="D40" s="31"/>
      <c r="E40" s="31"/>
      <c r="F40" s="31"/>
      <c r="G40" s="31"/>
      <c r="H40" s="31"/>
      <c r="I40" s="31"/>
      <c r="J40" s="31"/>
      <c r="K40" s="31"/>
    </row>
    <row r="44" spans="2:11" s="9" customFormat="1" ht="6.95" customHeight="1" x14ac:dyDescent="0.25">
      <c r="B44" s="32"/>
      <c r="C44" s="33"/>
      <c r="D44" s="33"/>
      <c r="E44" s="33"/>
      <c r="F44" s="33"/>
      <c r="G44" s="33"/>
      <c r="H44" s="33"/>
      <c r="I44" s="33"/>
      <c r="J44" s="33"/>
      <c r="K44" s="33"/>
    </row>
    <row r="45" spans="2:11" s="9" customFormat="1" ht="24.95" customHeight="1" x14ac:dyDescent="0.25">
      <c r="B45" s="10"/>
      <c r="C45" s="6"/>
    </row>
    <row r="46" spans="2:11" s="9" customFormat="1" ht="6.95" customHeight="1" x14ac:dyDescent="0.25">
      <c r="B46" s="10"/>
    </row>
    <row r="47" spans="2:11" s="9" customFormat="1" ht="12" customHeight="1" x14ac:dyDescent="0.25">
      <c r="B47" s="10"/>
      <c r="C47" s="8"/>
    </row>
    <row r="48" spans="2:11" s="9" customFormat="1" ht="16.5" customHeight="1" x14ac:dyDescent="0.25">
      <c r="B48" s="10"/>
      <c r="E48" s="180"/>
      <c r="F48" s="181"/>
      <c r="G48" s="181"/>
      <c r="H48" s="181"/>
    </row>
    <row r="49" spans="2:46" s="9" customFormat="1" ht="12" customHeight="1" x14ac:dyDescent="0.25">
      <c r="B49" s="10"/>
      <c r="C49" s="8"/>
    </row>
    <row r="50" spans="2:46" s="9" customFormat="1" ht="16.5" customHeight="1" x14ac:dyDescent="0.25">
      <c r="B50" s="10"/>
      <c r="E50" s="182"/>
      <c r="F50" s="183"/>
      <c r="G50" s="183"/>
      <c r="H50" s="183"/>
    </row>
    <row r="51" spans="2:46" s="9" customFormat="1" ht="6.95" customHeight="1" x14ac:dyDescent="0.25">
      <c r="B51" s="10"/>
    </row>
    <row r="52" spans="2:46" s="9" customFormat="1" ht="12" customHeight="1" x14ac:dyDescent="0.25">
      <c r="B52" s="10"/>
      <c r="C52" s="8"/>
      <c r="F52" s="11" t="str">
        <f>F12</f>
        <v xml:space="preserve"> </v>
      </c>
      <c r="I52" s="8" t="s">
        <v>24</v>
      </c>
      <c r="J52" s="12"/>
    </row>
    <row r="53" spans="2:46" s="9" customFormat="1" ht="6.95" customHeight="1" x14ac:dyDescent="0.25">
      <c r="B53" s="10"/>
    </row>
    <row r="54" spans="2:46" s="9" customFormat="1" ht="15.2" customHeight="1" x14ac:dyDescent="0.25">
      <c r="B54" s="10"/>
      <c r="C54" s="8"/>
      <c r="F54" s="11"/>
      <c r="I54" s="8" t="s">
        <v>29</v>
      </c>
      <c r="J54" s="34"/>
    </row>
    <row r="55" spans="2:46" s="9" customFormat="1" ht="15.2" customHeight="1" x14ac:dyDescent="0.25">
      <c r="B55" s="10"/>
      <c r="C55" s="8"/>
      <c r="F55" s="11"/>
      <c r="I55" s="8" t="s">
        <v>30</v>
      </c>
      <c r="J55" s="34"/>
    </row>
    <row r="56" spans="2:46" s="9" customFormat="1" ht="10.35" customHeight="1" x14ac:dyDescent="0.25">
      <c r="B56" s="10"/>
    </row>
    <row r="57" spans="2:46" s="9" customFormat="1" ht="29.25" customHeight="1" x14ac:dyDescent="0.25">
      <c r="B57" s="10"/>
      <c r="C57" s="35"/>
      <c r="D57" s="23"/>
      <c r="E57" s="23"/>
      <c r="F57" s="23"/>
      <c r="G57" s="23"/>
      <c r="H57" s="23"/>
      <c r="I57" s="23"/>
      <c r="J57" s="36" t="s">
        <v>43</v>
      </c>
      <c r="K57" s="23"/>
    </row>
    <row r="58" spans="2:46" s="9" customFormat="1" ht="10.35" customHeight="1" x14ac:dyDescent="0.25">
      <c r="B58" s="10"/>
    </row>
    <row r="59" spans="2:46" s="9" customFormat="1" ht="22.9" customHeight="1" x14ac:dyDescent="0.25">
      <c r="B59" s="10"/>
      <c r="C59" s="37"/>
      <c r="J59" s="18">
        <f>J84</f>
        <v>0</v>
      </c>
      <c r="AT59" s="2" t="s">
        <v>44</v>
      </c>
    </row>
    <row r="60" spans="2:46" s="38" customFormat="1" ht="24.95" customHeight="1" x14ac:dyDescent="0.25">
      <c r="B60" s="39"/>
      <c r="D60" s="40" t="s">
        <v>45</v>
      </c>
      <c r="E60" s="41"/>
      <c r="F60" s="41"/>
      <c r="G60" s="41"/>
      <c r="H60" s="41"/>
      <c r="I60" s="41"/>
      <c r="J60" s="42">
        <f>J85</f>
        <v>0</v>
      </c>
    </row>
    <row r="61" spans="2:46" s="43" customFormat="1" ht="19.899999999999999" customHeight="1" x14ac:dyDescent="0.25">
      <c r="B61" s="44"/>
      <c r="D61" s="45" t="s">
        <v>46</v>
      </c>
      <c r="E61" s="46"/>
      <c r="F61" s="46"/>
      <c r="G61" s="46"/>
      <c r="H61" s="46"/>
      <c r="I61" s="46"/>
      <c r="J61" s="47">
        <f>J86</f>
        <v>0</v>
      </c>
    </row>
    <row r="62" spans="2:46" s="43" customFormat="1" ht="19.899999999999999" customHeight="1" x14ac:dyDescent="0.25">
      <c r="B62" s="44"/>
      <c r="D62" s="45" t="s">
        <v>47</v>
      </c>
      <c r="E62" s="46"/>
      <c r="F62" s="46"/>
      <c r="G62" s="46"/>
      <c r="H62" s="46"/>
      <c r="I62" s="46"/>
      <c r="J62" s="47">
        <f>J94</f>
        <v>0</v>
      </c>
    </row>
    <row r="63" spans="2:46" s="43" customFormat="1" ht="19.899999999999999" customHeight="1" x14ac:dyDescent="0.25">
      <c r="B63" s="44"/>
      <c r="D63" s="45" t="s">
        <v>48</v>
      </c>
      <c r="E63" s="46"/>
      <c r="F63" s="46"/>
      <c r="G63" s="46"/>
      <c r="H63" s="46"/>
      <c r="I63" s="46"/>
      <c r="J63" s="47">
        <f>J106</f>
        <v>0</v>
      </c>
    </row>
    <row r="64" spans="2:46" s="43" customFormat="1" ht="19.899999999999999" customHeight="1" x14ac:dyDescent="0.25">
      <c r="B64" s="44"/>
      <c r="D64" s="45" t="s">
        <v>49</v>
      </c>
      <c r="E64" s="46"/>
      <c r="F64" s="46"/>
      <c r="G64" s="46"/>
      <c r="H64" s="46"/>
      <c r="I64" s="46"/>
      <c r="J64" s="47">
        <f>J110</f>
        <v>0</v>
      </c>
    </row>
    <row r="65" spans="2:11" s="9" customFormat="1" ht="21.75" customHeight="1" x14ac:dyDescent="0.25">
      <c r="B65" s="10"/>
    </row>
    <row r="66" spans="2:11" s="9" customFormat="1" ht="6.95" customHeight="1" x14ac:dyDescent="0.25">
      <c r="B66" s="30"/>
      <c r="C66" s="31"/>
      <c r="D66" s="31"/>
      <c r="E66" s="31"/>
      <c r="F66" s="31"/>
      <c r="G66" s="31"/>
      <c r="H66" s="31"/>
      <c r="I66" s="31"/>
      <c r="J66" s="31"/>
      <c r="K66" s="31"/>
    </row>
    <row r="70" spans="2:11" s="9" customFormat="1" ht="6.95" customHeight="1" x14ac:dyDescent="0.25">
      <c r="B70" s="32"/>
      <c r="C70" s="33"/>
      <c r="D70" s="33"/>
      <c r="E70" s="33"/>
      <c r="F70" s="33"/>
      <c r="G70" s="33"/>
      <c r="H70" s="33"/>
      <c r="I70" s="33"/>
      <c r="J70" s="33"/>
      <c r="K70" s="33"/>
    </row>
    <row r="71" spans="2:11" s="9" customFormat="1" ht="24.95" customHeight="1" x14ac:dyDescent="0.25">
      <c r="B71" s="10"/>
      <c r="C71" s="6"/>
    </row>
    <row r="72" spans="2:11" s="9" customFormat="1" ht="6.95" customHeight="1" x14ac:dyDescent="0.25">
      <c r="B72" s="10"/>
    </row>
    <row r="73" spans="2:11" s="9" customFormat="1" ht="12" customHeight="1" x14ac:dyDescent="0.25">
      <c r="B73" s="10"/>
      <c r="C73" s="8"/>
    </row>
    <row r="74" spans="2:11" s="9" customFormat="1" ht="16.5" customHeight="1" x14ac:dyDescent="0.25">
      <c r="B74" s="10"/>
      <c r="E74" s="180"/>
      <c r="F74" s="181"/>
      <c r="G74" s="181"/>
      <c r="H74" s="181"/>
    </row>
    <row r="75" spans="2:11" s="9" customFormat="1" ht="12" customHeight="1" x14ac:dyDescent="0.25">
      <c r="B75" s="10"/>
      <c r="C75" s="8"/>
    </row>
    <row r="76" spans="2:11" s="9" customFormat="1" ht="16.5" customHeight="1" x14ac:dyDescent="0.25">
      <c r="B76" s="10"/>
      <c r="E76" s="182"/>
      <c r="F76" s="183"/>
      <c r="G76" s="183"/>
      <c r="H76" s="183"/>
    </row>
    <row r="77" spans="2:11" s="9" customFormat="1" ht="6.95" customHeight="1" x14ac:dyDescent="0.25">
      <c r="B77" s="10"/>
    </row>
    <row r="78" spans="2:11" s="9" customFormat="1" ht="12" customHeight="1" x14ac:dyDescent="0.25">
      <c r="B78" s="10"/>
      <c r="C78" s="8"/>
      <c r="F78" s="11" t="str">
        <f>F12</f>
        <v xml:space="preserve"> </v>
      </c>
      <c r="I78" s="8" t="s">
        <v>24</v>
      </c>
      <c r="J78" s="12"/>
    </row>
    <row r="79" spans="2:11" s="9" customFormat="1" ht="6.95" customHeight="1" x14ac:dyDescent="0.25">
      <c r="B79" s="10"/>
    </row>
    <row r="80" spans="2:11" s="9" customFormat="1" ht="15.2" customHeight="1" x14ac:dyDescent="0.25">
      <c r="B80" s="10"/>
      <c r="C80" s="8"/>
      <c r="F80" s="11"/>
      <c r="I80" s="8" t="s">
        <v>29</v>
      </c>
      <c r="J80" s="34"/>
    </row>
    <row r="81" spans="2:64" s="9" customFormat="1" ht="15.2" customHeight="1" x14ac:dyDescent="0.25">
      <c r="B81" s="10"/>
      <c r="C81" s="8"/>
      <c r="F81" s="11"/>
      <c r="I81" s="8" t="s">
        <v>30</v>
      </c>
      <c r="J81" s="34"/>
    </row>
    <row r="82" spans="2:64" s="9" customFormat="1" ht="10.35" customHeight="1" x14ac:dyDescent="0.25">
      <c r="B82" s="10"/>
    </row>
    <row r="83" spans="2:64" s="48" customFormat="1" ht="29.25" customHeight="1" x14ac:dyDescent="0.25">
      <c r="B83" s="49"/>
      <c r="C83" s="50"/>
      <c r="D83" s="51" t="s">
        <v>50</v>
      </c>
      <c r="E83" s="51" t="s">
        <v>3</v>
      </c>
      <c r="F83" s="51" t="s">
        <v>2</v>
      </c>
      <c r="G83" s="51" t="s">
        <v>51</v>
      </c>
      <c r="H83" s="51" t="s">
        <v>0</v>
      </c>
      <c r="I83" s="51" t="s">
        <v>52</v>
      </c>
      <c r="J83" s="51" t="s">
        <v>43</v>
      </c>
      <c r="K83" s="52" t="s">
        <v>53</v>
      </c>
      <c r="L83" s="53" t="s">
        <v>20</v>
      </c>
      <c r="M83" s="54" t="s">
        <v>1</v>
      </c>
      <c r="N83" s="54" t="s">
        <v>54</v>
      </c>
      <c r="O83" s="54" t="s">
        <v>55</v>
      </c>
      <c r="P83" s="54" t="s">
        <v>56</v>
      </c>
      <c r="Q83" s="54" t="s">
        <v>57</v>
      </c>
      <c r="R83" s="54" t="s">
        <v>58</v>
      </c>
      <c r="S83" s="55" t="s">
        <v>59</v>
      </c>
    </row>
    <row r="84" spans="2:64" s="9" customFormat="1" ht="22.9" customHeight="1" x14ac:dyDescent="0.25">
      <c r="B84" s="10"/>
      <c r="C84" s="56"/>
      <c r="J84" s="57">
        <f>J85</f>
        <v>0</v>
      </c>
      <c r="L84" s="58"/>
      <c r="M84" s="16"/>
      <c r="N84" s="16"/>
      <c r="O84" s="59" t="e">
        <f>#REF!+O85+#REF!+#REF!+#REF!</f>
        <v>#REF!</v>
      </c>
      <c r="P84" s="16"/>
      <c r="Q84" s="59" t="e">
        <f>#REF!+Q85+#REF!+#REF!+#REF!</f>
        <v>#REF!</v>
      </c>
      <c r="R84" s="16"/>
      <c r="S84" s="60" t="e">
        <f>#REF!+S85+#REF!+#REF!+#REF!</f>
        <v>#REF!</v>
      </c>
      <c r="AS84" s="2" t="s">
        <v>60</v>
      </c>
      <c r="AT84" s="2" t="s">
        <v>44</v>
      </c>
      <c r="BJ84" s="61" t="e">
        <f>#REF!+BJ85+#REF!+#REF!+#REF!</f>
        <v>#REF!</v>
      </c>
    </row>
    <row r="85" spans="2:64" s="62" customFormat="1" ht="25.9" customHeight="1" x14ac:dyDescent="0.2">
      <c r="B85" s="63"/>
      <c r="D85" s="64" t="s">
        <v>60</v>
      </c>
      <c r="E85" s="65" t="s">
        <v>61</v>
      </c>
      <c r="F85" s="65" t="s">
        <v>62</v>
      </c>
      <c r="I85" s="66"/>
      <c r="J85" s="67">
        <f>SUBTOTAL(9,J86:J116)</f>
        <v>0</v>
      </c>
      <c r="L85" s="68"/>
      <c r="O85" s="69" t="e">
        <f>#REF!+#REF!+#REF!+#REF!+O86+#REF!+#REF!+#REF!+O94+#REF!+O106+O110</f>
        <v>#REF!</v>
      </c>
      <c r="Q85" s="69" t="e">
        <f>#REF!+#REF!+#REF!+#REF!+Q86+#REF!+#REF!+#REF!+Q94+#REF!+Q106+Q110</f>
        <v>#REF!</v>
      </c>
      <c r="S85" s="70" t="e">
        <f>#REF!+#REF!+#REF!+#REF!+S86+#REF!+#REF!+#REF!+S94+#REF!+S106+S110</f>
        <v>#REF!</v>
      </c>
      <c r="AQ85" s="64" t="s">
        <v>13</v>
      </c>
      <c r="AS85" s="71" t="s">
        <v>60</v>
      </c>
      <c r="AT85" s="71" t="s">
        <v>63</v>
      </c>
      <c r="AX85" s="64" t="s">
        <v>64</v>
      </c>
      <c r="BJ85" s="72" t="e">
        <f>#REF!+#REF!+#REF!+#REF!+BJ86+#REF!+#REF!+#REF!+BJ94+#REF!+BJ106+BJ110</f>
        <v>#REF!</v>
      </c>
    </row>
    <row r="86" spans="2:64" s="62" customFormat="1" ht="22.9" customHeight="1" x14ac:dyDescent="0.2">
      <c r="B86" s="63"/>
      <c r="D86" s="64" t="s">
        <v>60</v>
      </c>
      <c r="E86" s="73" t="s">
        <v>65</v>
      </c>
      <c r="F86" s="73" t="s">
        <v>66</v>
      </c>
      <c r="I86" s="66"/>
      <c r="J86" s="74">
        <f>SUBTOTAL(9,J87:J92)</f>
        <v>0</v>
      </c>
      <c r="L86" s="68"/>
      <c r="O86" s="69">
        <f>SUM(O87:O92)</f>
        <v>0</v>
      </c>
      <c r="Q86" s="69">
        <f>SUM(Q87:Q92)</f>
        <v>0</v>
      </c>
      <c r="S86" s="70">
        <f>SUM(S87:S92)</f>
        <v>0</v>
      </c>
      <c r="AQ86" s="64" t="s">
        <v>13</v>
      </c>
      <c r="AS86" s="71" t="s">
        <v>60</v>
      </c>
      <c r="AT86" s="71" t="s">
        <v>67</v>
      </c>
      <c r="AX86" s="64" t="s">
        <v>64</v>
      </c>
      <c r="BJ86" s="72">
        <f>SUM(BJ87:BJ92)</f>
        <v>0</v>
      </c>
    </row>
    <row r="87" spans="2:64" s="9" customFormat="1" ht="24.2" customHeight="1" x14ac:dyDescent="0.25">
      <c r="B87" s="10"/>
      <c r="C87" s="75"/>
      <c r="D87" s="75" t="s">
        <v>5</v>
      </c>
      <c r="E87" s="76" t="s">
        <v>68</v>
      </c>
      <c r="F87" s="77" t="s">
        <v>6</v>
      </c>
      <c r="G87" s="78" t="s">
        <v>7</v>
      </c>
      <c r="H87" s="115">
        <v>0</v>
      </c>
      <c r="I87" s="79"/>
      <c r="J87" s="80">
        <f t="shared" ref="J87:J92" si="0">ROUND(I87*H87,2)</f>
        <v>0</v>
      </c>
      <c r="K87" s="77" t="s">
        <v>69</v>
      </c>
      <c r="L87" s="81" t="s">
        <v>20</v>
      </c>
      <c r="M87" s="82" t="s">
        <v>35</v>
      </c>
      <c r="O87" s="83">
        <f t="shared" ref="O87:O92" si="1">N87*H87</f>
        <v>0</v>
      </c>
      <c r="P87" s="83">
        <v>1.5740000000000001E-2</v>
      </c>
      <c r="Q87" s="83">
        <f t="shared" ref="Q87:Q92" si="2">P87*H87</f>
        <v>0</v>
      </c>
      <c r="R87" s="83">
        <v>0</v>
      </c>
      <c r="S87" s="84">
        <f t="shared" ref="S87:S92" si="3">R87*H87</f>
        <v>0</v>
      </c>
      <c r="AQ87" s="85" t="s">
        <v>70</v>
      </c>
      <c r="AS87" s="85" t="s">
        <v>5</v>
      </c>
      <c r="AT87" s="85" t="s">
        <v>13</v>
      </c>
      <c r="AX87" s="2" t="s">
        <v>64</v>
      </c>
      <c r="BD87" s="86">
        <f t="shared" ref="BD87:BD92" si="4">IF(M87="základní",J87,0)</f>
        <v>0</v>
      </c>
      <c r="BE87" s="86">
        <f t="shared" ref="BE87:BE92" si="5">IF(M87="snížená",J87,0)</f>
        <v>0</v>
      </c>
      <c r="BF87" s="86">
        <f t="shared" ref="BF87:BF92" si="6">IF(M87="zákl. přenesená",J87,0)</f>
        <v>0</v>
      </c>
      <c r="BG87" s="86">
        <f t="shared" ref="BG87:BG92" si="7">IF(M87="sníž. přenesená",J87,0)</f>
        <v>0</v>
      </c>
      <c r="BH87" s="86">
        <f t="shared" ref="BH87:BH92" si="8">IF(M87="nulová",J87,0)</f>
        <v>0</v>
      </c>
      <c r="BI87" s="2" t="s">
        <v>67</v>
      </c>
      <c r="BJ87" s="86">
        <f t="shared" ref="BJ87:BJ92" si="9">ROUND(I87*H87,2)</f>
        <v>0</v>
      </c>
      <c r="BK87" s="2" t="s">
        <v>70</v>
      </c>
      <c r="BL87" s="85" t="s">
        <v>71</v>
      </c>
    </row>
    <row r="88" spans="2:64" s="9" customFormat="1" ht="37.9" customHeight="1" x14ac:dyDescent="0.25">
      <c r="B88" s="10"/>
      <c r="C88" s="75"/>
      <c r="D88" s="75" t="s">
        <v>5</v>
      </c>
      <c r="E88" s="76" t="s">
        <v>72</v>
      </c>
      <c r="F88" s="77" t="s">
        <v>73</v>
      </c>
      <c r="G88" s="78" t="s">
        <v>7</v>
      </c>
      <c r="H88" s="87">
        <f>H87</f>
        <v>0</v>
      </c>
      <c r="I88" s="79"/>
      <c r="J88" s="80">
        <f t="shared" si="0"/>
        <v>0</v>
      </c>
      <c r="K88" s="77" t="s">
        <v>69</v>
      </c>
      <c r="L88" s="81" t="s">
        <v>20</v>
      </c>
      <c r="M88" s="82" t="s">
        <v>35</v>
      </c>
      <c r="O88" s="83">
        <f t="shared" si="1"/>
        <v>0</v>
      </c>
      <c r="P88" s="83">
        <v>2.0000000000000001E-4</v>
      </c>
      <c r="Q88" s="83">
        <f t="shared" si="2"/>
        <v>0</v>
      </c>
      <c r="R88" s="83">
        <v>0</v>
      </c>
      <c r="S88" s="84">
        <f t="shared" si="3"/>
        <v>0</v>
      </c>
      <c r="AQ88" s="85" t="s">
        <v>70</v>
      </c>
      <c r="AS88" s="85" t="s">
        <v>5</v>
      </c>
      <c r="AT88" s="85" t="s">
        <v>13</v>
      </c>
      <c r="AX88" s="2" t="s">
        <v>64</v>
      </c>
      <c r="BD88" s="86">
        <f t="shared" si="4"/>
        <v>0</v>
      </c>
      <c r="BE88" s="86">
        <f t="shared" si="5"/>
        <v>0</v>
      </c>
      <c r="BF88" s="86">
        <f t="shared" si="6"/>
        <v>0</v>
      </c>
      <c r="BG88" s="86">
        <f t="shared" si="7"/>
        <v>0</v>
      </c>
      <c r="BH88" s="86">
        <f t="shared" si="8"/>
        <v>0</v>
      </c>
      <c r="BI88" s="2" t="s">
        <v>67</v>
      </c>
      <c r="BJ88" s="86">
        <f t="shared" si="9"/>
        <v>0</v>
      </c>
      <c r="BK88" s="2" t="s">
        <v>70</v>
      </c>
      <c r="BL88" s="85" t="s">
        <v>74</v>
      </c>
    </row>
    <row r="89" spans="2:64" s="9" customFormat="1" ht="44.25" customHeight="1" x14ac:dyDescent="0.25">
      <c r="B89" s="10"/>
      <c r="C89" s="75"/>
      <c r="D89" s="75" t="s">
        <v>5</v>
      </c>
      <c r="E89" s="76" t="s">
        <v>75</v>
      </c>
      <c r="F89" s="77" t="s">
        <v>76</v>
      </c>
      <c r="G89" s="78" t="s">
        <v>77</v>
      </c>
      <c r="H89" s="87">
        <f>0.01131*H87</f>
        <v>0</v>
      </c>
      <c r="I89" s="79"/>
      <c r="J89" s="80">
        <f t="shared" si="0"/>
        <v>0</v>
      </c>
      <c r="K89" s="77" t="s">
        <v>69</v>
      </c>
      <c r="L89" s="81" t="s">
        <v>20</v>
      </c>
      <c r="M89" s="82" t="s">
        <v>35</v>
      </c>
      <c r="O89" s="83">
        <f t="shared" si="1"/>
        <v>0</v>
      </c>
      <c r="P89" s="83">
        <v>1.3999999999999999E-4</v>
      </c>
      <c r="Q89" s="83">
        <f t="shared" si="2"/>
        <v>0</v>
      </c>
      <c r="R89" s="83">
        <v>0</v>
      </c>
      <c r="S89" s="84">
        <f t="shared" si="3"/>
        <v>0</v>
      </c>
      <c r="AQ89" s="85" t="s">
        <v>70</v>
      </c>
      <c r="AS89" s="85" t="s">
        <v>5</v>
      </c>
      <c r="AT89" s="85" t="s">
        <v>13</v>
      </c>
      <c r="AX89" s="2" t="s">
        <v>64</v>
      </c>
      <c r="BD89" s="86">
        <f t="shared" si="4"/>
        <v>0</v>
      </c>
      <c r="BE89" s="86">
        <f t="shared" si="5"/>
        <v>0</v>
      </c>
      <c r="BF89" s="86">
        <f t="shared" si="6"/>
        <v>0</v>
      </c>
      <c r="BG89" s="86">
        <f t="shared" si="7"/>
        <v>0</v>
      </c>
      <c r="BH89" s="86">
        <f t="shared" si="8"/>
        <v>0</v>
      </c>
      <c r="BI89" s="2" t="s">
        <v>67</v>
      </c>
      <c r="BJ89" s="86">
        <f t="shared" si="9"/>
        <v>0</v>
      </c>
      <c r="BK89" s="2" t="s">
        <v>70</v>
      </c>
      <c r="BL89" s="85" t="s">
        <v>78</v>
      </c>
    </row>
    <row r="90" spans="2:64" s="9" customFormat="1" ht="36" x14ac:dyDescent="0.25">
      <c r="B90" s="10"/>
      <c r="C90" s="75"/>
      <c r="D90" s="75" t="s">
        <v>5</v>
      </c>
      <c r="E90" s="76" t="s">
        <v>79</v>
      </c>
      <c r="F90" s="77" t="s">
        <v>80</v>
      </c>
      <c r="G90" s="78" t="s">
        <v>77</v>
      </c>
      <c r="H90" s="87">
        <f>0.03*H88</f>
        <v>0</v>
      </c>
      <c r="I90" s="79"/>
      <c r="J90" s="80">
        <f t="shared" si="0"/>
        <v>0</v>
      </c>
      <c r="K90" s="77" t="s">
        <v>69</v>
      </c>
      <c r="L90" s="81" t="s">
        <v>20</v>
      </c>
      <c r="M90" s="82" t="s">
        <v>35</v>
      </c>
      <c r="O90" s="83">
        <f t="shared" si="1"/>
        <v>0</v>
      </c>
      <c r="P90" s="83">
        <v>0</v>
      </c>
      <c r="Q90" s="83">
        <f t="shared" si="2"/>
        <v>0</v>
      </c>
      <c r="R90" s="83">
        <v>0</v>
      </c>
      <c r="S90" s="84">
        <f t="shared" si="3"/>
        <v>0</v>
      </c>
      <c r="AQ90" s="85" t="s">
        <v>81</v>
      </c>
      <c r="AS90" s="85" t="s">
        <v>5</v>
      </c>
      <c r="AT90" s="85" t="s">
        <v>13</v>
      </c>
      <c r="AX90" s="2" t="s">
        <v>64</v>
      </c>
      <c r="BD90" s="86">
        <f t="shared" si="4"/>
        <v>0</v>
      </c>
      <c r="BE90" s="86">
        <f t="shared" si="5"/>
        <v>0</v>
      </c>
      <c r="BF90" s="86">
        <f t="shared" si="6"/>
        <v>0</v>
      </c>
      <c r="BG90" s="86">
        <f t="shared" si="7"/>
        <v>0</v>
      </c>
      <c r="BH90" s="86">
        <f t="shared" si="8"/>
        <v>0</v>
      </c>
      <c r="BI90" s="2" t="s">
        <v>67</v>
      </c>
      <c r="BJ90" s="86">
        <f t="shared" si="9"/>
        <v>0</v>
      </c>
      <c r="BK90" s="2" t="s">
        <v>81</v>
      </c>
      <c r="BL90" s="85" t="s">
        <v>82</v>
      </c>
    </row>
    <row r="91" spans="2:64" s="9" customFormat="1" ht="48" x14ac:dyDescent="0.25">
      <c r="B91" s="10"/>
      <c r="C91" s="75"/>
      <c r="D91" s="75" t="s">
        <v>5</v>
      </c>
      <c r="E91" s="76" t="s">
        <v>83</v>
      </c>
      <c r="F91" s="77" t="s">
        <v>84</v>
      </c>
      <c r="G91" s="78" t="s">
        <v>77</v>
      </c>
      <c r="H91" s="87">
        <f>H90*19</f>
        <v>0</v>
      </c>
      <c r="I91" s="79"/>
      <c r="J91" s="80">
        <f t="shared" si="0"/>
        <v>0</v>
      </c>
      <c r="K91" s="77" t="s">
        <v>69</v>
      </c>
      <c r="L91" s="81" t="s">
        <v>20</v>
      </c>
      <c r="M91" s="82" t="s">
        <v>35</v>
      </c>
      <c r="O91" s="83">
        <f t="shared" si="1"/>
        <v>0</v>
      </c>
      <c r="P91" s="83">
        <v>0</v>
      </c>
      <c r="Q91" s="83">
        <f t="shared" si="2"/>
        <v>0</v>
      </c>
      <c r="R91" s="83">
        <v>0</v>
      </c>
      <c r="S91" s="84">
        <f t="shared" si="3"/>
        <v>0</v>
      </c>
      <c r="AQ91" s="85" t="s">
        <v>81</v>
      </c>
      <c r="AS91" s="85" t="s">
        <v>5</v>
      </c>
      <c r="AT91" s="85" t="s">
        <v>13</v>
      </c>
      <c r="AX91" s="2" t="s">
        <v>64</v>
      </c>
      <c r="BD91" s="86">
        <f t="shared" si="4"/>
        <v>0</v>
      </c>
      <c r="BE91" s="86">
        <f t="shared" si="5"/>
        <v>0</v>
      </c>
      <c r="BF91" s="86">
        <f t="shared" si="6"/>
        <v>0</v>
      </c>
      <c r="BG91" s="86">
        <f t="shared" si="7"/>
        <v>0</v>
      </c>
      <c r="BH91" s="86">
        <f t="shared" si="8"/>
        <v>0</v>
      </c>
      <c r="BI91" s="2" t="s">
        <v>67</v>
      </c>
      <c r="BJ91" s="86">
        <f t="shared" si="9"/>
        <v>0</v>
      </c>
      <c r="BK91" s="2" t="s">
        <v>81</v>
      </c>
      <c r="BL91" s="85" t="s">
        <v>85</v>
      </c>
    </row>
    <row r="92" spans="2:64" s="9" customFormat="1" ht="44.25" customHeight="1" x14ac:dyDescent="0.25">
      <c r="B92" s="10"/>
      <c r="C92" s="75"/>
      <c r="D92" s="75" t="s">
        <v>5</v>
      </c>
      <c r="E92" s="76" t="s">
        <v>86</v>
      </c>
      <c r="F92" s="77" t="s">
        <v>87</v>
      </c>
      <c r="G92" s="78" t="s">
        <v>77</v>
      </c>
      <c r="H92" s="87">
        <f>H90</f>
        <v>0</v>
      </c>
      <c r="I92" s="79"/>
      <c r="J92" s="80">
        <f t="shared" si="0"/>
        <v>0</v>
      </c>
      <c r="K92" s="77" t="s">
        <v>69</v>
      </c>
      <c r="L92" s="81" t="s">
        <v>20</v>
      </c>
      <c r="M92" s="82" t="s">
        <v>35</v>
      </c>
      <c r="O92" s="83">
        <f t="shared" si="1"/>
        <v>0</v>
      </c>
      <c r="P92" s="83">
        <v>0</v>
      </c>
      <c r="Q92" s="83">
        <f t="shared" si="2"/>
        <v>0</v>
      </c>
      <c r="R92" s="83">
        <v>0</v>
      </c>
      <c r="S92" s="84">
        <f t="shared" si="3"/>
        <v>0</v>
      </c>
      <c r="AQ92" s="85" t="s">
        <v>81</v>
      </c>
      <c r="AS92" s="85" t="s">
        <v>5</v>
      </c>
      <c r="AT92" s="85" t="s">
        <v>13</v>
      </c>
      <c r="AX92" s="2" t="s">
        <v>64</v>
      </c>
      <c r="BD92" s="86">
        <f t="shared" si="4"/>
        <v>0</v>
      </c>
      <c r="BE92" s="86">
        <f t="shared" si="5"/>
        <v>0</v>
      </c>
      <c r="BF92" s="86">
        <f t="shared" si="6"/>
        <v>0</v>
      </c>
      <c r="BG92" s="86">
        <f t="shared" si="7"/>
        <v>0</v>
      </c>
      <c r="BH92" s="86">
        <f t="shared" si="8"/>
        <v>0</v>
      </c>
      <c r="BI92" s="2" t="s">
        <v>67</v>
      </c>
      <c r="BJ92" s="86">
        <f t="shared" si="9"/>
        <v>0</v>
      </c>
      <c r="BK92" s="2" t="s">
        <v>81</v>
      </c>
      <c r="BL92" s="85" t="s">
        <v>88</v>
      </c>
    </row>
    <row r="93" spans="2:64" s="9" customFormat="1" x14ac:dyDescent="0.25">
      <c r="B93" s="10"/>
      <c r="D93" s="88" t="s">
        <v>89</v>
      </c>
      <c r="F93" s="89" t="s">
        <v>90</v>
      </c>
      <c r="I93" s="90"/>
      <c r="L93" s="91"/>
      <c r="S93" s="92"/>
      <c r="AS93" s="2" t="s">
        <v>89</v>
      </c>
      <c r="AT93" s="2" t="s">
        <v>13</v>
      </c>
    </row>
    <row r="94" spans="2:64" s="62" customFormat="1" ht="22.9" customHeight="1" x14ac:dyDescent="0.2">
      <c r="B94" s="63"/>
      <c r="D94" s="64" t="s">
        <v>60</v>
      </c>
      <c r="E94" s="73" t="s">
        <v>91</v>
      </c>
      <c r="F94" s="73" t="s">
        <v>92</v>
      </c>
      <c r="I94" s="66"/>
      <c r="J94" s="74">
        <f>SUBTOTAL(9,J95:J105)</f>
        <v>0</v>
      </c>
      <c r="L94" s="68"/>
      <c r="O94" s="69">
        <f>SUM(O95:O105)</f>
        <v>0</v>
      </c>
      <c r="Q94" s="69">
        <f>SUM(Q95:Q105)</f>
        <v>9.6264000000000002E-3</v>
      </c>
      <c r="S94" s="70">
        <f>SUM(S95:S105)</f>
        <v>8.0219999999999996E-3</v>
      </c>
      <c r="AQ94" s="64" t="s">
        <v>13</v>
      </c>
      <c r="AS94" s="71" t="s">
        <v>60</v>
      </c>
      <c r="AT94" s="71" t="s">
        <v>67</v>
      </c>
      <c r="AX94" s="64" t="s">
        <v>64</v>
      </c>
      <c r="BJ94" s="72">
        <f>SUM(BJ95:BJ105)</f>
        <v>0</v>
      </c>
    </row>
    <row r="95" spans="2:64" s="9" customFormat="1" ht="16.5" customHeight="1" x14ac:dyDescent="0.25">
      <c r="B95" s="10"/>
      <c r="C95" s="75"/>
      <c r="D95" s="75" t="s">
        <v>5</v>
      </c>
      <c r="E95" s="76" t="s">
        <v>93</v>
      </c>
      <c r="F95" s="77" t="s">
        <v>94</v>
      </c>
      <c r="G95" s="78" t="s">
        <v>7</v>
      </c>
      <c r="H95" s="87">
        <f>H87</f>
        <v>0</v>
      </c>
      <c r="I95" s="79"/>
      <c r="J95" s="80">
        <f t="shared" ref="J95:J105" si="10">ROUND(I95*H95,2)</f>
        <v>0</v>
      </c>
      <c r="K95" s="77" t="s">
        <v>69</v>
      </c>
      <c r="L95" s="81" t="s">
        <v>20</v>
      </c>
      <c r="M95" s="82" t="s">
        <v>35</v>
      </c>
      <c r="O95" s="83">
        <f t="shared" ref="O95:O105" si="11">N95*H95</f>
        <v>0</v>
      </c>
      <c r="P95" s="83">
        <v>0</v>
      </c>
      <c r="Q95" s="83">
        <f t="shared" ref="Q95:Q105" si="12">P95*H95</f>
        <v>0</v>
      </c>
      <c r="R95" s="83">
        <v>0</v>
      </c>
      <c r="S95" s="84">
        <f t="shared" ref="S95:S105" si="13">R95*H95</f>
        <v>0</v>
      </c>
      <c r="AQ95" s="85" t="s">
        <v>70</v>
      </c>
      <c r="AS95" s="85" t="s">
        <v>5</v>
      </c>
      <c r="AT95" s="85" t="s">
        <v>13</v>
      </c>
      <c r="AX95" s="2" t="s">
        <v>64</v>
      </c>
      <c r="BD95" s="86">
        <f t="shared" ref="BD95:BD105" si="14">IF(M95="základní",J95,0)</f>
        <v>0</v>
      </c>
      <c r="BE95" s="86">
        <f t="shared" ref="BE95:BE105" si="15">IF(M95="snížená",J95,0)</f>
        <v>0</v>
      </c>
      <c r="BF95" s="86">
        <f t="shared" ref="BF95:BF105" si="16">IF(M95="zákl. přenesená",J95,0)</f>
        <v>0</v>
      </c>
      <c r="BG95" s="86">
        <f t="shared" ref="BG95:BG105" si="17">IF(M95="sníž. přenesená",J95,0)</f>
        <v>0</v>
      </c>
      <c r="BH95" s="86">
        <f t="shared" ref="BH95:BH105" si="18">IF(M95="nulová",J95,0)</f>
        <v>0</v>
      </c>
      <c r="BI95" s="2" t="s">
        <v>67</v>
      </c>
      <c r="BJ95" s="86">
        <f t="shared" ref="BJ95:BJ105" si="19">ROUND(I95*H95,2)</f>
        <v>0</v>
      </c>
      <c r="BK95" s="2" t="s">
        <v>70</v>
      </c>
      <c r="BL95" s="85" t="s">
        <v>95</v>
      </c>
    </row>
    <row r="96" spans="2:64" s="9" customFormat="1" ht="24.2" customHeight="1" x14ac:dyDescent="0.25">
      <c r="B96" s="10"/>
      <c r="C96" s="75"/>
      <c r="D96" s="75" t="s">
        <v>5</v>
      </c>
      <c r="E96" s="76" t="s">
        <v>96</v>
      </c>
      <c r="F96" s="77" t="s">
        <v>97</v>
      </c>
      <c r="G96" s="78" t="s">
        <v>7</v>
      </c>
      <c r="H96" s="87">
        <f>H95</f>
        <v>0</v>
      </c>
      <c r="I96" s="79"/>
      <c r="J96" s="80">
        <f t="shared" si="10"/>
        <v>0</v>
      </c>
      <c r="K96" s="77" t="s">
        <v>69</v>
      </c>
      <c r="L96" s="81" t="s">
        <v>20</v>
      </c>
      <c r="M96" s="82" t="s">
        <v>35</v>
      </c>
      <c r="O96" s="83">
        <f t="shared" si="11"/>
        <v>0</v>
      </c>
      <c r="P96" s="83">
        <v>0</v>
      </c>
      <c r="Q96" s="83">
        <f t="shared" si="12"/>
        <v>0</v>
      </c>
      <c r="R96" s="83">
        <v>3.0000000000000001E-3</v>
      </c>
      <c r="S96" s="84">
        <f t="shared" si="13"/>
        <v>0</v>
      </c>
      <c r="AQ96" s="85" t="s">
        <v>70</v>
      </c>
      <c r="AS96" s="85" t="s">
        <v>5</v>
      </c>
      <c r="AT96" s="85" t="s">
        <v>13</v>
      </c>
      <c r="AX96" s="2" t="s">
        <v>64</v>
      </c>
      <c r="BD96" s="86">
        <f t="shared" si="14"/>
        <v>0</v>
      </c>
      <c r="BE96" s="86">
        <f t="shared" si="15"/>
        <v>0</v>
      </c>
      <c r="BF96" s="86">
        <f t="shared" si="16"/>
        <v>0</v>
      </c>
      <c r="BG96" s="86">
        <f t="shared" si="17"/>
        <v>0</v>
      </c>
      <c r="BH96" s="86">
        <f t="shared" si="18"/>
        <v>0</v>
      </c>
      <c r="BI96" s="2" t="s">
        <v>67</v>
      </c>
      <c r="BJ96" s="86">
        <f t="shared" si="19"/>
        <v>0</v>
      </c>
      <c r="BK96" s="2" t="s">
        <v>70</v>
      </c>
      <c r="BL96" s="85" t="s">
        <v>98</v>
      </c>
    </row>
    <row r="97" spans="2:64" s="9" customFormat="1" ht="16.5" customHeight="1" x14ac:dyDescent="0.25">
      <c r="B97" s="10"/>
      <c r="C97" s="75"/>
      <c r="D97" s="75" t="s">
        <v>5</v>
      </c>
      <c r="E97" s="76" t="s">
        <v>99</v>
      </c>
      <c r="F97" s="77" t="s">
        <v>100</v>
      </c>
      <c r="G97" s="78" t="s">
        <v>7</v>
      </c>
      <c r="H97" s="87">
        <f>H96</f>
        <v>0</v>
      </c>
      <c r="I97" s="79"/>
      <c r="J97" s="80">
        <f t="shared" si="10"/>
        <v>0</v>
      </c>
      <c r="K97" s="77" t="s">
        <v>69</v>
      </c>
      <c r="L97" s="81" t="s">
        <v>20</v>
      </c>
      <c r="M97" s="82" t="s">
        <v>35</v>
      </c>
      <c r="O97" s="83">
        <f t="shared" si="11"/>
        <v>0</v>
      </c>
      <c r="P97" s="83">
        <v>2.9999999999999997E-4</v>
      </c>
      <c r="Q97" s="83">
        <f t="shared" si="12"/>
        <v>0</v>
      </c>
      <c r="R97" s="83">
        <v>0</v>
      </c>
      <c r="S97" s="84">
        <f t="shared" si="13"/>
        <v>0</v>
      </c>
      <c r="AQ97" s="85" t="s">
        <v>70</v>
      </c>
      <c r="AS97" s="85" t="s">
        <v>5</v>
      </c>
      <c r="AT97" s="85" t="s">
        <v>13</v>
      </c>
      <c r="AX97" s="2" t="s">
        <v>64</v>
      </c>
      <c r="BD97" s="86">
        <f t="shared" si="14"/>
        <v>0</v>
      </c>
      <c r="BE97" s="86">
        <f t="shared" si="15"/>
        <v>0</v>
      </c>
      <c r="BF97" s="86">
        <f t="shared" si="16"/>
        <v>0</v>
      </c>
      <c r="BG97" s="86">
        <f t="shared" si="17"/>
        <v>0</v>
      </c>
      <c r="BH97" s="86">
        <f t="shared" si="18"/>
        <v>0</v>
      </c>
      <c r="BI97" s="2" t="s">
        <v>67</v>
      </c>
      <c r="BJ97" s="86">
        <f t="shared" si="19"/>
        <v>0</v>
      </c>
      <c r="BK97" s="2" t="s">
        <v>70</v>
      </c>
      <c r="BL97" s="85" t="s">
        <v>101</v>
      </c>
    </row>
    <row r="98" spans="2:64" s="9" customFormat="1" ht="24.2" customHeight="1" x14ac:dyDescent="0.25">
      <c r="B98" s="10"/>
      <c r="C98" s="93"/>
      <c r="D98" s="93" t="s">
        <v>102</v>
      </c>
      <c r="E98" s="94" t="s">
        <v>103</v>
      </c>
      <c r="F98" s="95" t="s">
        <v>104</v>
      </c>
      <c r="G98" s="96" t="s">
        <v>7</v>
      </c>
      <c r="H98" s="97">
        <f>H97*1.1</f>
        <v>0</v>
      </c>
      <c r="I98" s="98"/>
      <c r="J98" s="99">
        <f t="shared" si="10"/>
        <v>0</v>
      </c>
      <c r="K98" s="77" t="s">
        <v>69</v>
      </c>
      <c r="L98" s="100" t="s">
        <v>20</v>
      </c>
      <c r="M98" s="101" t="s">
        <v>35</v>
      </c>
      <c r="O98" s="83">
        <f t="shared" si="11"/>
        <v>0</v>
      </c>
      <c r="P98" s="83">
        <v>3.6800000000000001E-3</v>
      </c>
      <c r="Q98" s="83">
        <f t="shared" si="12"/>
        <v>0</v>
      </c>
      <c r="R98" s="83">
        <v>0</v>
      </c>
      <c r="S98" s="84">
        <f t="shared" si="13"/>
        <v>0</v>
      </c>
      <c r="AQ98" s="85" t="s">
        <v>105</v>
      </c>
      <c r="AS98" s="85" t="s">
        <v>102</v>
      </c>
      <c r="AT98" s="85" t="s">
        <v>13</v>
      </c>
      <c r="AX98" s="2" t="s">
        <v>64</v>
      </c>
      <c r="BD98" s="86">
        <f t="shared" si="14"/>
        <v>0</v>
      </c>
      <c r="BE98" s="86">
        <f t="shared" si="15"/>
        <v>0</v>
      </c>
      <c r="BF98" s="86">
        <f t="shared" si="16"/>
        <v>0</v>
      </c>
      <c r="BG98" s="86">
        <f t="shared" si="17"/>
        <v>0</v>
      </c>
      <c r="BH98" s="86">
        <f t="shared" si="18"/>
        <v>0</v>
      </c>
      <c r="BI98" s="2" t="s">
        <v>67</v>
      </c>
      <c r="BJ98" s="86">
        <f t="shared" si="19"/>
        <v>0</v>
      </c>
      <c r="BK98" s="2" t="s">
        <v>70</v>
      </c>
      <c r="BL98" s="85" t="s">
        <v>106</v>
      </c>
    </row>
    <row r="99" spans="2:64" s="9" customFormat="1" ht="21.75" customHeight="1" x14ac:dyDescent="0.25">
      <c r="B99" s="10"/>
      <c r="C99" s="75"/>
      <c r="D99" s="75" t="s">
        <v>5</v>
      </c>
      <c r="E99" s="76" t="s">
        <v>107</v>
      </c>
      <c r="F99" s="77" t="s">
        <v>8</v>
      </c>
      <c r="G99" s="78" t="s">
        <v>9</v>
      </c>
      <c r="H99" s="115">
        <v>26.740000000000002</v>
      </c>
      <c r="I99" s="79"/>
      <c r="J99" s="80">
        <f t="shared" si="10"/>
        <v>0</v>
      </c>
      <c r="K99" s="77" t="s">
        <v>69</v>
      </c>
      <c r="L99" s="81" t="s">
        <v>20</v>
      </c>
      <c r="M99" s="82" t="s">
        <v>35</v>
      </c>
      <c r="O99" s="83">
        <f t="shared" si="11"/>
        <v>0</v>
      </c>
      <c r="P99" s="83">
        <v>0</v>
      </c>
      <c r="Q99" s="83">
        <f t="shared" si="12"/>
        <v>0</v>
      </c>
      <c r="R99" s="83">
        <v>2.9999999999999997E-4</v>
      </c>
      <c r="S99" s="84">
        <f t="shared" si="13"/>
        <v>8.0219999999999996E-3</v>
      </c>
      <c r="AQ99" s="85" t="s">
        <v>70</v>
      </c>
      <c r="AS99" s="85" t="s">
        <v>5</v>
      </c>
      <c r="AT99" s="85" t="s">
        <v>13</v>
      </c>
      <c r="AX99" s="2" t="s">
        <v>64</v>
      </c>
      <c r="BD99" s="86">
        <f t="shared" si="14"/>
        <v>0</v>
      </c>
      <c r="BE99" s="86">
        <f t="shared" si="15"/>
        <v>0</v>
      </c>
      <c r="BF99" s="86">
        <f t="shared" si="16"/>
        <v>0</v>
      </c>
      <c r="BG99" s="86">
        <f t="shared" si="17"/>
        <v>0</v>
      </c>
      <c r="BH99" s="86">
        <f t="shared" si="18"/>
        <v>0</v>
      </c>
      <c r="BI99" s="2" t="s">
        <v>67</v>
      </c>
      <c r="BJ99" s="86">
        <f t="shared" si="19"/>
        <v>0</v>
      </c>
      <c r="BK99" s="2" t="s">
        <v>70</v>
      </c>
      <c r="BL99" s="85" t="s">
        <v>108</v>
      </c>
    </row>
    <row r="100" spans="2:64" s="9" customFormat="1" ht="21.75" customHeight="1" x14ac:dyDescent="0.25">
      <c r="B100" s="10"/>
      <c r="C100" s="75"/>
      <c r="D100" s="75" t="s">
        <v>5</v>
      </c>
      <c r="E100" s="76" t="s">
        <v>109</v>
      </c>
      <c r="F100" s="77" t="s">
        <v>110</v>
      </c>
      <c r="G100" s="78" t="s">
        <v>9</v>
      </c>
      <c r="H100" s="87">
        <f>H99</f>
        <v>26.740000000000002</v>
      </c>
      <c r="I100" s="79"/>
      <c r="J100" s="80">
        <f t="shared" si="10"/>
        <v>0</v>
      </c>
      <c r="K100" s="77" t="s">
        <v>69</v>
      </c>
      <c r="L100" s="81" t="s">
        <v>20</v>
      </c>
      <c r="M100" s="82" t="s">
        <v>35</v>
      </c>
      <c r="O100" s="83">
        <f t="shared" si="11"/>
        <v>0</v>
      </c>
      <c r="P100" s="83">
        <v>1.0000000000000001E-5</v>
      </c>
      <c r="Q100" s="83">
        <f t="shared" si="12"/>
        <v>2.6740000000000005E-4</v>
      </c>
      <c r="R100" s="83">
        <v>0</v>
      </c>
      <c r="S100" s="84">
        <f t="shared" si="13"/>
        <v>0</v>
      </c>
      <c r="AQ100" s="85" t="s">
        <v>70</v>
      </c>
      <c r="AS100" s="85" t="s">
        <v>5</v>
      </c>
      <c r="AT100" s="85" t="s">
        <v>13</v>
      </c>
      <c r="AX100" s="2" t="s">
        <v>64</v>
      </c>
      <c r="BD100" s="86">
        <f t="shared" si="14"/>
        <v>0</v>
      </c>
      <c r="BE100" s="86">
        <f t="shared" si="15"/>
        <v>0</v>
      </c>
      <c r="BF100" s="86">
        <f t="shared" si="16"/>
        <v>0</v>
      </c>
      <c r="BG100" s="86">
        <f t="shared" si="17"/>
        <v>0</v>
      </c>
      <c r="BH100" s="86">
        <f t="shared" si="18"/>
        <v>0</v>
      </c>
      <c r="BI100" s="2" t="s">
        <v>67</v>
      </c>
      <c r="BJ100" s="86">
        <f t="shared" si="19"/>
        <v>0</v>
      </c>
      <c r="BK100" s="2" t="s">
        <v>70</v>
      </c>
      <c r="BL100" s="85" t="s">
        <v>111</v>
      </c>
    </row>
    <row r="101" spans="2:64" s="9" customFormat="1" ht="16.5" customHeight="1" x14ac:dyDescent="0.25">
      <c r="B101" s="10"/>
      <c r="C101" s="93"/>
      <c r="D101" s="93" t="s">
        <v>102</v>
      </c>
      <c r="E101" s="94" t="s">
        <v>112</v>
      </c>
      <c r="F101" s="95" t="s">
        <v>113</v>
      </c>
      <c r="G101" s="96" t="s">
        <v>9</v>
      </c>
      <c r="H101" s="97">
        <f>H99</f>
        <v>26.740000000000002</v>
      </c>
      <c r="I101" s="98"/>
      <c r="J101" s="99">
        <f t="shared" si="10"/>
        <v>0</v>
      </c>
      <c r="K101" s="77" t="s">
        <v>69</v>
      </c>
      <c r="L101" s="100" t="s">
        <v>20</v>
      </c>
      <c r="M101" s="101" t="s">
        <v>35</v>
      </c>
      <c r="O101" s="83">
        <f t="shared" si="11"/>
        <v>0</v>
      </c>
      <c r="P101" s="83">
        <v>3.5E-4</v>
      </c>
      <c r="Q101" s="83">
        <f t="shared" si="12"/>
        <v>9.359000000000001E-3</v>
      </c>
      <c r="R101" s="83">
        <v>0</v>
      </c>
      <c r="S101" s="84">
        <f t="shared" si="13"/>
        <v>0</v>
      </c>
      <c r="AQ101" s="85" t="s">
        <v>105</v>
      </c>
      <c r="AS101" s="85" t="s">
        <v>102</v>
      </c>
      <c r="AT101" s="85" t="s">
        <v>13</v>
      </c>
      <c r="AX101" s="2" t="s">
        <v>64</v>
      </c>
      <c r="BD101" s="86">
        <f t="shared" si="14"/>
        <v>0</v>
      </c>
      <c r="BE101" s="86">
        <f t="shared" si="15"/>
        <v>0</v>
      </c>
      <c r="BF101" s="86">
        <f t="shared" si="16"/>
        <v>0</v>
      </c>
      <c r="BG101" s="86">
        <f t="shared" si="17"/>
        <v>0</v>
      </c>
      <c r="BH101" s="86">
        <f t="shared" si="18"/>
        <v>0</v>
      </c>
      <c r="BI101" s="2" t="s">
        <v>67</v>
      </c>
      <c r="BJ101" s="86">
        <f t="shared" si="19"/>
        <v>0</v>
      </c>
      <c r="BK101" s="2" t="s">
        <v>70</v>
      </c>
      <c r="BL101" s="85" t="s">
        <v>114</v>
      </c>
    </row>
    <row r="102" spans="2:64" s="9" customFormat="1" ht="36" x14ac:dyDescent="0.25">
      <c r="B102" s="10"/>
      <c r="C102" s="75"/>
      <c r="D102" s="75" t="s">
        <v>5</v>
      </c>
      <c r="E102" s="76" t="s">
        <v>79</v>
      </c>
      <c r="F102" s="77" t="s">
        <v>80</v>
      </c>
      <c r="G102" s="78" t="s">
        <v>77</v>
      </c>
      <c r="H102" s="87">
        <f>0.003*H96</f>
        <v>0</v>
      </c>
      <c r="I102" s="79"/>
      <c r="J102" s="80">
        <f t="shared" si="10"/>
        <v>0</v>
      </c>
      <c r="K102" s="77" t="s">
        <v>69</v>
      </c>
      <c r="L102" s="81" t="s">
        <v>20</v>
      </c>
      <c r="M102" s="82" t="s">
        <v>35</v>
      </c>
      <c r="O102" s="83">
        <f t="shared" si="11"/>
        <v>0</v>
      </c>
      <c r="P102" s="83">
        <v>0</v>
      </c>
      <c r="Q102" s="83">
        <f t="shared" si="12"/>
        <v>0</v>
      </c>
      <c r="R102" s="83">
        <v>0</v>
      </c>
      <c r="S102" s="84">
        <f t="shared" si="13"/>
        <v>0</v>
      </c>
      <c r="AQ102" s="85" t="s">
        <v>81</v>
      </c>
      <c r="AS102" s="85" t="s">
        <v>5</v>
      </c>
      <c r="AT102" s="85" t="s">
        <v>13</v>
      </c>
      <c r="AX102" s="2" t="s">
        <v>64</v>
      </c>
      <c r="BD102" s="86">
        <f t="shared" si="14"/>
        <v>0</v>
      </c>
      <c r="BE102" s="86">
        <f t="shared" si="15"/>
        <v>0</v>
      </c>
      <c r="BF102" s="86">
        <f t="shared" si="16"/>
        <v>0</v>
      </c>
      <c r="BG102" s="86">
        <f t="shared" si="17"/>
        <v>0</v>
      </c>
      <c r="BH102" s="86">
        <f t="shared" si="18"/>
        <v>0</v>
      </c>
      <c r="BI102" s="2" t="s">
        <v>67</v>
      </c>
      <c r="BJ102" s="86">
        <f t="shared" si="19"/>
        <v>0</v>
      </c>
      <c r="BK102" s="2" t="s">
        <v>81</v>
      </c>
      <c r="BL102" s="85" t="s">
        <v>82</v>
      </c>
    </row>
    <row r="103" spans="2:64" s="9" customFormat="1" ht="48" x14ac:dyDescent="0.25">
      <c r="B103" s="10"/>
      <c r="C103" s="75"/>
      <c r="D103" s="75" t="s">
        <v>5</v>
      </c>
      <c r="E103" s="76" t="s">
        <v>83</v>
      </c>
      <c r="F103" s="77" t="s">
        <v>84</v>
      </c>
      <c r="G103" s="78" t="s">
        <v>77</v>
      </c>
      <c r="H103" s="87">
        <f>H102*19</f>
        <v>0</v>
      </c>
      <c r="I103" s="79"/>
      <c r="J103" s="80">
        <f t="shared" si="10"/>
        <v>0</v>
      </c>
      <c r="K103" s="77" t="s">
        <v>69</v>
      </c>
      <c r="L103" s="81" t="s">
        <v>20</v>
      </c>
      <c r="M103" s="82" t="s">
        <v>35</v>
      </c>
      <c r="O103" s="83">
        <f t="shared" si="11"/>
        <v>0</v>
      </c>
      <c r="P103" s="83">
        <v>0</v>
      </c>
      <c r="Q103" s="83">
        <f t="shared" si="12"/>
        <v>0</v>
      </c>
      <c r="R103" s="83">
        <v>0</v>
      </c>
      <c r="S103" s="84">
        <f t="shared" si="13"/>
        <v>0</v>
      </c>
      <c r="AQ103" s="85" t="s">
        <v>81</v>
      </c>
      <c r="AS103" s="85" t="s">
        <v>5</v>
      </c>
      <c r="AT103" s="85" t="s">
        <v>13</v>
      </c>
      <c r="AX103" s="2" t="s">
        <v>64</v>
      </c>
      <c r="BD103" s="86">
        <f t="shared" si="14"/>
        <v>0</v>
      </c>
      <c r="BE103" s="86">
        <f t="shared" si="15"/>
        <v>0</v>
      </c>
      <c r="BF103" s="86">
        <f t="shared" si="16"/>
        <v>0</v>
      </c>
      <c r="BG103" s="86">
        <f t="shared" si="17"/>
        <v>0</v>
      </c>
      <c r="BH103" s="86">
        <f t="shared" si="18"/>
        <v>0</v>
      </c>
      <c r="BI103" s="2" t="s">
        <v>67</v>
      </c>
      <c r="BJ103" s="86">
        <f t="shared" si="19"/>
        <v>0</v>
      </c>
      <c r="BK103" s="2" t="s">
        <v>81</v>
      </c>
      <c r="BL103" s="85" t="s">
        <v>85</v>
      </c>
    </row>
    <row r="104" spans="2:64" s="9" customFormat="1" ht="44.25" customHeight="1" x14ac:dyDescent="0.25">
      <c r="B104" s="10"/>
      <c r="C104" s="75"/>
      <c r="D104" s="75" t="s">
        <v>5</v>
      </c>
      <c r="E104" s="76" t="s">
        <v>115</v>
      </c>
      <c r="F104" s="77" t="s">
        <v>116</v>
      </c>
      <c r="G104" s="78" t="s">
        <v>77</v>
      </c>
      <c r="H104" s="87">
        <v>0</v>
      </c>
      <c r="I104" s="79"/>
      <c r="J104" s="80">
        <f>ROUND(I104*H104,2)</f>
        <v>0</v>
      </c>
      <c r="K104" s="77" t="s">
        <v>69</v>
      </c>
      <c r="L104" s="81" t="s">
        <v>20</v>
      </c>
      <c r="M104" s="82" t="s">
        <v>35</v>
      </c>
      <c r="O104" s="83">
        <f t="shared" si="11"/>
        <v>0</v>
      </c>
      <c r="P104" s="83">
        <v>0</v>
      </c>
      <c r="Q104" s="83">
        <f t="shared" si="12"/>
        <v>0</v>
      </c>
      <c r="R104" s="83">
        <v>0</v>
      </c>
      <c r="S104" s="84">
        <f t="shared" si="13"/>
        <v>0</v>
      </c>
      <c r="AQ104" s="85" t="s">
        <v>81</v>
      </c>
      <c r="AS104" s="85" t="s">
        <v>5</v>
      </c>
      <c r="AT104" s="85" t="s">
        <v>13</v>
      </c>
      <c r="AX104" s="2" t="s">
        <v>64</v>
      </c>
      <c r="BD104" s="86">
        <f t="shared" si="14"/>
        <v>0</v>
      </c>
      <c r="BE104" s="86">
        <f t="shared" si="15"/>
        <v>0</v>
      </c>
      <c r="BF104" s="86">
        <f t="shared" si="16"/>
        <v>0</v>
      </c>
      <c r="BG104" s="86">
        <f t="shared" si="17"/>
        <v>0</v>
      </c>
      <c r="BH104" s="86">
        <f t="shared" si="18"/>
        <v>0</v>
      </c>
      <c r="BI104" s="2" t="s">
        <v>67</v>
      </c>
      <c r="BJ104" s="86">
        <f t="shared" si="19"/>
        <v>0</v>
      </c>
      <c r="BK104" s="2" t="s">
        <v>81</v>
      </c>
      <c r="BL104" s="85" t="s">
        <v>88</v>
      </c>
    </row>
    <row r="105" spans="2:64" s="9" customFormat="1" ht="44.25" customHeight="1" x14ac:dyDescent="0.25">
      <c r="B105" s="10"/>
      <c r="C105" s="75"/>
      <c r="D105" s="75" t="s">
        <v>5</v>
      </c>
      <c r="E105" s="76" t="s">
        <v>117</v>
      </c>
      <c r="F105" s="77" t="s">
        <v>118</v>
      </c>
      <c r="G105" s="78" t="s">
        <v>77</v>
      </c>
      <c r="H105" s="87">
        <f>H102</f>
        <v>0</v>
      </c>
      <c r="I105" s="79"/>
      <c r="J105" s="80">
        <f t="shared" si="10"/>
        <v>0</v>
      </c>
      <c r="K105" s="77" t="s">
        <v>69</v>
      </c>
      <c r="L105" s="81" t="s">
        <v>20</v>
      </c>
      <c r="M105" s="82" t="s">
        <v>35</v>
      </c>
      <c r="O105" s="83">
        <f t="shared" si="11"/>
        <v>0</v>
      </c>
      <c r="P105" s="83">
        <v>0</v>
      </c>
      <c r="Q105" s="83">
        <f t="shared" si="12"/>
        <v>0</v>
      </c>
      <c r="R105" s="83">
        <v>0</v>
      </c>
      <c r="S105" s="84">
        <f t="shared" si="13"/>
        <v>0</v>
      </c>
      <c r="AQ105" s="85" t="s">
        <v>70</v>
      </c>
      <c r="AS105" s="85" t="s">
        <v>5</v>
      </c>
      <c r="AT105" s="85" t="s">
        <v>13</v>
      </c>
      <c r="AX105" s="2" t="s">
        <v>64</v>
      </c>
      <c r="BD105" s="86">
        <f t="shared" si="14"/>
        <v>0</v>
      </c>
      <c r="BE105" s="86">
        <f t="shared" si="15"/>
        <v>0</v>
      </c>
      <c r="BF105" s="86">
        <f t="shared" si="16"/>
        <v>0</v>
      </c>
      <c r="BG105" s="86">
        <f t="shared" si="17"/>
        <v>0</v>
      </c>
      <c r="BH105" s="86">
        <f t="shared" si="18"/>
        <v>0</v>
      </c>
      <c r="BI105" s="2" t="s">
        <v>67</v>
      </c>
      <c r="BJ105" s="86">
        <f t="shared" si="19"/>
        <v>0</v>
      </c>
      <c r="BK105" s="2" t="s">
        <v>70</v>
      </c>
      <c r="BL105" s="85" t="s">
        <v>119</v>
      </c>
    </row>
    <row r="106" spans="2:64" s="62" customFormat="1" ht="22.9" customHeight="1" x14ac:dyDescent="0.2">
      <c r="B106" s="63"/>
      <c r="D106" s="64" t="s">
        <v>60</v>
      </c>
      <c r="E106" s="73" t="s">
        <v>120</v>
      </c>
      <c r="F106" s="73" t="s">
        <v>121</v>
      </c>
      <c r="I106" s="66"/>
      <c r="J106" s="74">
        <f>SUBTOTAL(9,J107:J109)</f>
        <v>0</v>
      </c>
      <c r="L106" s="68"/>
      <c r="O106" s="69">
        <f>SUM(O107:O109)</f>
        <v>0</v>
      </c>
      <c r="Q106" s="69">
        <f>SUM(Q107:Q109)</f>
        <v>6.1500000000000001E-3</v>
      </c>
      <c r="S106" s="70">
        <f>SUM(S107:S109)</f>
        <v>0</v>
      </c>
      <c r="AQ106" s="64" t="s">
        <v>13</v>
      </c>
      <c r="AS106" s="71" t="s">
        <v>60</v>
      </c>
      <c r="AT106" s="71" t="s">
        <v>67</v>
      </c>
      <c r="AX106" s="64" t="s">
        <v>64</v>
      </c>
      <c r="BJ106" s="72">
        <f>SUM(BJ107:BJ109)</f>
        <v>0</v>
      </c>
    </row>
    <row r="107" spans="2:64" s="9" customFormat="1" ht="37.9" customHeight="1" x14ac:dyDescent="0.25">
      <c r="B107" s="10"/>
      <c r="C107" s="75"/>
      <c r="D107" s="75" t="s">
        <v>5</v>
      </c>
      <c r="E107" s="76" t="s">
        <v>122</v>
      </c>
      <c r="F107" s="77" t="s">
        <v>10</v>
      </c>
      <c r="G107" s="78" t="s">
        <v>7</v>
      </c>
      <c r="H107" s="115">
        <v>41</v>
      </c>
      <c r="I107" s="79"/>
      <c r="J107" s="80">
        <f>ROUND(I107*H107,2)</f>
        <v>0</v>
      </c>
      <c r="K107" s="77" t="s">
        <v>69</v>
      </c>
      <c r="L107" s="81" t="s">
        <v>20</v>
      </c>
      <c r="M107" s="82" t="s">
        <v>35</v>
      </c>
      <c r="O107" s="83">
        <f>N107*H107</f>
        <v>0</v>
      </c>
      <c r="P107" s="83">
        <v>2.0000000000000002E-5</v>
      </c>
      <c r="Q107" s="83">
        <f>P107*H107</f>
        <v>8.2000000000000009E-4</v>
      </c>
      <c r="R107" s="83">
        <v>0</v>
      </c>
      <c r="S107" s="84">
        <f>R107*H107</f>
        <v>0</v>
      </c>
      <c r="AQ107" s="85" t="s">
        <v>70</v>
      </c>
      <c r="AS107" s="85" t="s">
        <v>5</v>
      </c>
      <c r="AT107" s="85" t="s">
        <v>13</v>
      </c>
      <c r="AX107" s="2" t="s">
        <v>64</v>
      </c>
      <c r="BD107" s="86">
        <f>IF(M107="základní",J107,0)</f>
        <v>0</v>
      </c>
      <c r="BE107" s="86">
        <f>IF(M107="snížená",J107,0)</f>
        <v>0</v>
      </c>
      <c r="BF107" s="86">
        <f>IF(M107="zákl. přenesená",J107,0)</f>
        <v>0</v>
      </c>
      <c r="BG107" s="86">
        <f>IF(M107="sníž. přenesená",J107,0)</f>
        <v>0</v>
      </c>
      <c r="BH107" s="86">
        <f>IF(M107="nulová",J107,0)</f>
        <v>0</v>
      </c>
      <c r="BI107" s="2" t="s">
        <v>67</v>
      </c>
      <c r="BJ107" s="86">
        <f>ROUND(I107*H107,2)</f>
        <v>0</v>
      </c>
      <c r="BK107" s="2" t="s">
        <v>70</v>
      </c>
      <c r="BL107" s="85" t="s">
        <v>123</v>
      </c>
    </row>
    <row r="108" spans="2:64" s="9" customFormat="1" ht="24.2" customHeight="1" x14ac:dyDescent="0.25">
      <c r="B108" s="10"/>
      <c r="C108" s="75"/>
      <c r="D108" s="75" t="s">
        <v>5</v>
      </c>
      <c r="E108" s="76" t="s">
        <v>124</v>
      </c>
      <c r="F108" s="77" t="s">
        <v>125</v>
      </c>
      <c r="G108" s="78" t="s">
        <v>7</v>
      </c>
      <c r="H108" s="87">
        <f>H107</f>
        <v>41</v>
      </c>
      <c r="I108" s="79"/>
      <c r="J108" s="80">
        <f>ROUND(I108*H108,2)</f>
        <v>0</v>
      </c>
      <c r="K108" s="77" t="s">
        <v>69</v>
      </c>
      <c r="L108" s="81" t="s">
        <v>20</v>
      </c>
      <c r="M108" s="82" t="s">
        <v>35</v>
      </c>
      <c r="O108" s="83">
        <f>N108*H108</f>
        <v>0</v>
      </c>
      <c r="P108" s="83">
        <v>0</v>
      </c>
      <c r="Q108" s="83">
        <f>P108*H108</f>
        <v>0</v>
      </c>
      <c r="R108" s="83">
        <v>0</v>
      </c>
      <c r="S108" s="84">
        <f>R108*H108</f>
        <v>0</v>
      </c>
      <c r="AQ108" s="85" t="s">
        <v>70</v>
      </c>
      <c r="AS108" s="85" t="s">
        <v>5</v>
      </c>
      <c r="AT108" s="85" t="s">
        <v>13</v>
      </c>
      <c r="AX108" s="2" t="s">
        <v>64</v>
      </c>
      <c r="BD108" s="86">
        <f>IF(M108="základní",J108,0)</f>
        <v>0</v>
      </c>
      <c r="BE108" s="86">
        <f>IF(M108="snížená",J108,0)</f>
        <v>0</v>
      </c>
      <c r="BF108" s="86">
        <f>IF(M108="zákl. přenesená",J108,0)</f>
        <v>0</v>
      </c>
      <c r="BG108" s="86">
        <f>IF(M108="sníž. přenesená",J108,0)</f>
        <v>0</v>
      </c>
      <c r="BH108" s="86">
        <f>IF(M108="nulová",J108,0)</f>
        <v>0</v>
      </c>
      <c r="BI108" s="2" t="s">
        <v>67</v>
      </c>
      <c r="BJ108" s="86">
        <f>ROUND(I108*H108,2)</f>
        <v>0</v>
      </c>
      <c r="BK108" s="2" t="s">
        <v>70</v>
      </c>
      <c r="BL108" s="85" t="s">
        <v>126</v>
      </c>
    </row>
    <row r="109" spans="2:64" s="9" customFormat="1" ht="24.2" customHeight="1" x14ac:dyDescent="0.25">
      <c r="B109" s="10"/>
      <c r="C109" s="75"/>
      <c r="D109" s="75" t="s">
        <v>5</v>
      </c>
      <c r="E109" s="76" t="s">
        <v>127</v>
      </c>
      <c r="F109" s="77" t="s">
        <v>128</v>
      </c>
      <c r="G109" s="78" t="s">
        <v>7</v>
      </c>
      <c r="H109" s="87">
        <f>H108</f>
        <v>41</v>
      </c>
      <c r="I109" s="79"/>
      <c r="J109" s="80">
        <f>ROUND(I109*H109,2)</f>
        <v>0</v>
      </c>
      <c r="K109" s="77" t="s">
        <v>69</v>
      </c>
      <c r="L109" s="81" t="s">
        <v>20</v>
      </c>
      <c r="M109" s="82" t="s">
        <v>35</v>
      </c>
      <c r="O109" s="83">
        <f>N109*H109</f>
        <v>0</v>
      </c>
      <c r="P109" s="83">
        <v>1.2999999999999999E-4</v>
      </c>
      <c r="Q109" s="83">
        <f>P109*H109</f>
        <v>5.3299999999999997E-3</v>
      </c>
      <c r="R109" s="83">
        <v>0</v>
      </c>
      <c r="S109" s="84">
        <f>R109*H109</f>
        <v>0</v>
      </c>
      <c r="AQ109" s="85" t="s">
        <v>70</v>
      </c>
      <c r="AS109" s="85" t="s">
        <v>5</v>
      </c>
      <c r="AT109" s="85" t="s">
        <v>13</v>
      </c>
      <c r="AX109" s="2" t="s">
        <v>64</v>
      </c>
      <c r="BD109" s="86">
        <f>IF(M109="základní",J109,0)</f>
        <v>0</v>
      </c>
      <c r="BE109" s="86">
        <f>IF(M109="snížená",J109,0)</f>
        <v>0</v>
      </c>
      <c r="BF109" s="86">
        <f>IF(M109="zákl. přenesená",J109,0)</f>
        <v>0</v>
      </c>
      <c r="BG109" s="86">
        <f>IF(M109="sníž. přenesená",J109,0)</f>
        <v>0</v>
      </c>
      <c r="BH109" s="86">
        <f>IF(M109="nulová",J109,0)</f>
        <v>0</v>
      </c>
      <c r="BI109" s="2" t="s">
        <v>67</v>
      </c>
      <c r="BJ109" s="86">
        <f>ROUND(I109*H109,2)</f>
        <v>0</v>
      </c>
      <c r="BK109" s="2" t="s">
        <v>70</v>
      </c>
      <c r="BL109" s="85" t="s">
        <v>129</v>
      </c>
    </row>
    <row r="110" spans="2:64" s="62" customFormat="1" ht="22.9" customHeight="1" x14ac:dyDescent="0.2">
      <c r="B110" s="63"/>
      <c r="D110" s="64" t="s">
        <v>60</v>
      </c>
      <c r="E110" s="73" t="s">
        <v>130</v>
      </c>
      <c r="F110" s="73" t="s">
        <v>131</v>
      </c>
      <c r="I110" s="66"/>
      <c r="J110" s="74">
        <f>SUBTOTAL(9,J111:J116)</f>
        <v>0</v>
      </c>
      <c r="L110" s="68"/>
      <c r="O110" s="69">
        <f>SUM(O111:O116)</f>
        <v>0</v>
      </c>
      <c r="Q110" s="69">
        <f>SUM(Q111:Q116)</f>
        <v>8.3229999999999998E-2</v>
      </c>
      <c r="S110" s="70">
        <f>SUM(S111:S116)</f>
        <v>2.5420000000000002E-2</v>
      </c>
      <c r="AQ110" s="64" t="s">
        <v>13</v>
      </c>
      <c r="AS110" s="71" t="s">
        <v>60</v>
      </c>
      <c r="AT110" s="71" t="s">
        <v>67</v>
      </c>
      <c r="AX110" s="64" t="s">
        <v>64</v>
      </c>
      <c r="BJ110" s="72">
        <f>SUM(BJ111:BJ116)</f>
        <v>0</v>
      </c>
    </row>
    <row r="111" spans="2:64" s="9" customFormat="1" ht="24.2" customHeight="1" x14ac:dyDescent="0.25">
      <c r="B111" s="10"/>
      <c r="C111" s="75"/>
      <c r="D111" s="75" t="s">
        <v>5</v>
      </c>
      <c r="E111" s="76" t="s">
        <v>132</v>
      </c>
      <c r="F111" s="77" t="s">
        <v>133</v>
      </c>
      <c r="G111" s="78" t="s">
        <v>7</v>
      </c>
      <c r="H111" s="87">
        <f>H107+H112</f>
        <v>82</v>
      </c>
      <c r="I111" s="79"/>
      <c r="J111" s="80">
        <f t="shared" ref="J111:J116" si="20">ROUND(I111*H111,2)</f>
        <v>0</v>
      </c>
      <c r="K111" s="77" t="s">
        <v>69</v>
      </c>
      <c r="L111" s="81" t="s">
        <v>20</v>
      </c>
      <c r="M111" s="82" t="s">
        <v>35</v>
      </c>
      <c r="O111" s="83">
        <f t="shared" ref="O111:O116" si="21">N111*H111</f>
        <v>0</v>
      </c>
      <c r="P111" s="83">
        <v>0</v>
      </c>
      <c r="Q111" s="83">
        <f t="shared" ref="Q111:Q116" si="22">P111*H111</f>
        <v>0</v>
      </c>
      <c r="R111" s="83">
        <v>0</v>
      </c>
      <c r="S111" s="84">
        <f t="shared" ref="S111:S116" si="23">R111*H111</f>
        <v>0</v>
      </c>
      <c r="AQ111" s="85" t="s">
        <v>70</v>
      </c>
      <c r="AS111" s="85" t="s">
        <v>5</v>
      </c>
      <c r="AT111" s="85" t="s">
        <v>13</v>
      </c>
      <c r="AX111" s="2" t="s">
        <v>64</v>
      </c>
      <c r="BD111" s="86">
        <f t="shared" ref="BD111:BD116" si="24">IF(M111="základní",J111,0)</f>
        <v>0</v>
      </c>
      <c r="BE111" s="86">
        <f t="shared" ref="BE111:BE116" si="25">IF(M111="snížená",J111,0)</f>
        <v>0</v>
      </c>
      <c r="BF111" s="86">
        <f t="shared" ref="BF111:BF116" si="26">IF(M111="zákl. přenesená",J111,0)</f>
        <v>0</v>
      </c>
      <c r="BG111" s="86">
        <f t="shared" ref="BG111:BG116" si="27">IF(M111="sníž. přenesená",J111,0)</f>
        <v>0</v>
      </c>
      <c r="BH111" s="86">
        <f t="shared" ref="BH111:BH116" si="28">IF(M111="nulová",J111,0)</f>
        <v>0</v>
      </c>
      <c r="BI111" s="2" t="s">
        <v>67</v>
      </c>
      <c r="BJ111" s="86">
        <f t="shared" ref="BJ111:BJ116" si="29">ROUND(I111*H111,2)</f>
        <v>0</v>
      </c>
      <c r="BK111" s="2" t="s">
        <v>70</v>
      </c>
      <c r="BL111" s="85" t="s">
        <v>134</v>
      </c>
    </row>
    <row r="112" spans="2:64" s="9" customFormat="1" ht="16.5" customHeight="1" x14ac:dyDescent="0.25">
      <c r="B112" s="10"/>
      <c r="C112" s="75"/>
      <c r="D112" s="75" t="s">
        <v>5</v>
      </c>
      <c r="E112" s="76" t="s">
        <v>135</v>
      </c>
      <c r="F112" s="77" t="s">
        <v>11</v>
      </c>
      <c r="G112" s="78" t="s">
        <v>7</v>
      </c>
      <c r="H112" s="115">
        <v>41</v>
      </c>
      <c r="I112" s="79"/>
      <c r="J112" s="80">
        <f t="shared" si="20"/>
        <v>0</v>
      </c>
      <c r="K112" s="77" t="s">
        <v>69</v>
      </c>
      <c r="L112" s="81" t="s">
        <v>20</v>
      </c>
      <c r="M112" s="82" t="s">
        <v>35</v>
      </c>
      <c r="O112" s="83">
        <f t="shared" si="21"/>
        <v>0</v>
      </c>
      <c r="P112" s="83">
        <v>1E-3</v>
      </c>
      <c r="Q112" s="83">
        <f t="shared" si="22"/>
        <v>4.1000000000000002E-2</v>
      </c>
      <c r="R112" s="83">
        <v>3.1E-4</v>
      </c>
      <c r="S112" s="84">
        <f t="shared" si="23"/>
        <v>1.2710000000000001E-2</v>
      </c>
      <c r="AQ112" s="85" t="s">
        <v>70</v>
      </c>
      <c r="AS112" s="85" t="s">
        <v>5</v>
      </c>
      <c r="AT112" s="85" t="s">
        <v>13</v>
      </c>
      <c r="AX112" s="2" t="s">
        <v>64</v>
      </c>
      <c r="BD112" s="86">
        <f t="shared" si="24"/>
        <v>0</v>
      </c>
      <c r="BE112" s="86">
        <f t="shared" si="25"/>
        <v>0</v>
      </c>
      <c r="BF112" s="86">
        <f t="shared" si="26"/>
        <v>0</v>
      </c>
      <c r="BG112" s="86">
        <f t="shared" si="27"/>
        <v>0</v>
      </c>
      <c r="BH112" s="86">
        <f t="shared" si="28"/>
        <v>0</v>
      </c>
      <c r="BI112" s="2" t="s">
        <v>67</v>
      </c>
      <c r="BJ112" s="86">
        <f t="shared" si="29"/>
        <v>0</v>
      </c>
      <c r="BK112" s="2" t="s">
        <v>70</v>
      </c>
      <c r="BL112" s="85" t="s">
        <v>136</v>
      </c>
    </row>
    <row r="113" spans="2:64" s="9" customFormat="1" ht="24.2" customHeight="1" x14ac:dyDescent="0.25">
      <c r="B113" s="10"/>
      <c r="C113" s="75"/>
      <c r="D113" s="75" t="s">
        <v>5</v>
      </c>
      <c r="E113" s="76" t="s">
        <v>137</v>
      </c>
      <c r="F113" s="77" t="s">
        <v>138</v>
      </c>
      <c r="G113" s="78" t="s">
        <v>7</v>
      </c>
      <c r="H113" s="87">
        <f>H112</f>
        <v>41</v>
      </c>
      <c r="I113" s="79"/>
      <c r="J113" s="80">
        <f t="shared" si="20"/>
        <v>0</v>
      </c>
      <c r="K113" s="77" t="s">
        <v>69</v>
      </c>
      <c r="L113" s="81" t="s">
        <v>20</v>
      </c>
      <c r="M113" s="82" t="s">
        <v>35</v>
      </c>
      <c r="O113" s="83">
        <f t="shared" si="21"/>
        <v>0</v>
      </c>
      <c r="P113" s="83">
        <v>1E-3</v>
      </c>
      <c r="Q113" s="83">
        <f t="shared" si="22"/>
        <v>4.1000000000000002E-2</v>
      </c>
      <c r="R113" s="83">
        <v>3.1E-4</v>
      </c>
      <c r="S113" s="84">
        <f t="shared" si="23"/>
        <v>1.2710000000000001E-2</v>
      </c>
      <c r="AQ113" s="85" t="s">
        <v>70</v>
      </c>
      <c r="AS113" s="85" t="s">
        <v>5</v>
      </c>
      <c r="AT113" s="85" t="s">
        <v>13</v>
      </c>
      <c r="AX113" s="2" t="s">
        <v>64</v>
      </c>
      <c r="BD113" s="86">
        <f t="shared" si="24"/>
        <v>0</v>
      </c>
      <c r="BE113" s="86">
        <f t="shared" si="25"/>
        <v>0</v>
      </c>
      <c r="BF113" s="86">
        <f t="shared" si="26"/>
        <v>0</v>
      </c>
      <c r="BG113" s="86">
        <f t="shared" si="27"/>
        <v>0</v>
      </c>
      <c r="BH113" s="86">
        <f t="shared" si="28"/>
        <v>0</v>
      </c>
      <c r="BI113" s="2" t="s">
        <v>67</v>
      </c>
      <c r="BJ113" s="86">
        <f t="shared" si="29"/>
        <v>0</v>
      </c>
      <c r="BK113" s="2" t="s">
        <v>70</v>
      </c>
      <c r="BL113" s="85" t="s">
        <v>139</v>
      </c>
    </row>
    <row r="114" spans="2:64" s="9" customFormat="1" ht="24.2" customHeight="1" x14ac:dyDescent="0.25">
      <c r="B114" s="10"/>
      <c r="C114" s="75"/>
      <c r="D114" s="75" t="s">
        <v>5</v>
      </c>
      <c r="E114" s="76" t="s">
        <v>140</v>
      </c>
      <c r="F114" s="77" t="s">
        <v>141</v>
      </c>
      <c r="G114" s="78" t="s">
        <v>7</v>
      </c>
      <c r="H114" s="87">
        <f>H113</f>
        <v>41</v>
      </c>
      <c r="I114" s="79"/>
      <c r="J114" s="80">
        <f t="shared" si="20"/>
        <v>0</v>
      </c>
      <c r="K114" s="77" t="s">
        <v>69</v>
      </c>
      <c r="L114" s="81" t="s">
        <v>20</v>
      </c>
      <c r="M114" s="82" t="s">
        <v>35</v>
      </c>
      <c r="O114" s="83">
        <f t="shared" si="21"/>
        <v>0</v>
      </c>
      <c r="P114" s="83">
        <v>0</v>
      </c>
      <c r="Q114" s="83">
        <f t="shared" si="22"/>
        <v>0</v>
      </c>
      <c r="R114" s="83">
        <v>0</v>
      </c>
      <c r="S114" s="84">
        <f t="shared" si="23"/>
        <v>0</v>
      </c>
      <c r="AQ114" s="85" t="s">
        <v>70</v>
      </c>
      <c r="AS114" s="85" t="s">
        <v>5</v>
      </c>
      <c r="AT114" s="85" t="s">
        <v>13</v>
      </c>
      <c r="AX114" s="2" t="s">
        <v>64</v>
      </c>
      <c r="BD114" s="86">
        <f t="shared" si="24"/>
        <v>0</v>
      </c>
      <c r="BE114" s="86">
        <f t="shared" si="25"/>
        <v>0</v>
      </c>
      <c r="BF114" s="86">
        <f t="shared" si="26"/>
        <v>0</v>
      </c>
      <c r="BG114" s="86">
        <f t="shared" si="27"/>
        <v>0</v>
      </c>
      <c r="BH114" s="86">
        <f t="shared" si="28"/>
        <v>0</v>
      </c>
      <c r="BI114" s="2" t="s">
        <v>67</v>
      </c>
      <c r="BJ114" s="86">
        <f t="shared" si="29"/>
        <v>0</v>
      </c>
      <c r="BK114" s="2" t="s">
        <v>70</v>
      </c>
      <c r="BL114" s="85" t="s">
        <v>142</v>
      </c>
    </row>
    <row r="115" spans="2:64" s="9" customFormat="1" ht="24.2" customHeight="1" x14ac:dyDescent="0.25">
      <c r="B115" s="10"/>
      <c r="C115" s="75"/>
      <c r="D115" s="75" t="s">
        <v>5</v>
      </c>
      <c r="E115" s="76" t="s">
        <v>143</v>
      </c>
      <c r="F115" s="77" t="s">
        <v>144</v>
      </c>
      <c r="G115" s="78" t="s">
        <v>7</v>
      </c>
      <c r="H115" s="87">
        <f>H87</f>
        <v>0</v>
      </c>
      <c r="I115" s="79"/>
      <c r="J115" s="80">
        <f t="shared" si="20"/>
        <v>0</v>
      </c>
      <c r="K115" s="77" t="s">
        <v>69</v>
      </c>
      <c r="L115" s="81" t="s">
        <v>20</v>
      </c>
      <c r="M115" s="82" t="s">
        <v>35</v>
      </c>
      <c r="O115" s="83">
        <f t="shared" si="21"/>
        <v>0</v>
      </c>
      <c r="P115" s="83">
        <v>0</v>
      </c>
      <c r="Q115" s="83">
        <f t="shared" si="22"/>
        <v>0</v>
      </c>
      <c r="R115" s="83">
        <v>0</v>
      </c>
      <c r="S115" s="84">
        <f t="shared" si="23"/>
        <v>0</v>
      </c>
      <c r="AQ115" s="85" t="s">
        <v>70</v>
      </c>
      <c r="AS115" s="85" t="s">
        <v>5</v>
      </c>
      <c r="AT115" s="85" t="s">
        <v>13</v>
      </c>
      <c r="AX115" s="2" t="s">
        <v>64</v>
      </c>
      <c r="BD115" s="86">
        <f t="shared" si="24"/>
        <v>0</v>
      </c>
      <c r="BE115" s="86">
        <f t="shared" si="25"/>
        <v>0</v>
      </c>
      <c r="BF115" s="86">
        <f t="shared" si="26"/>
        <v>0</v>
      </c>
      <c r="BG115" s="86">
        <f t="shared" si="27"/>
        <v>0</v>
      </c>
      <c r="BH115" s="86">
        <f t="shared" si="28"/>
        <v>0</v>
      </c>
      <c r="BI115" s="2" t="s">
        <v>67</v>
      </c>
      <c r="BJ115" s="86">
        <f t="shared" si="29"/>
        <v>0</v>
      </c>
      <c r="BK115" s="2" t="s">
        <v>70</v>
      </c>
      <c r="BL115" s="85" t="s">
        <v>145</v>
      </c>
    </row>
    <row r="116" spans="2:64" s="9" customFormat="1" ht="21.75" customHeight="1" x14ac:dyDescent="0.25">
      <c r="B116" s="10"/>
      <c r="C116" s="75"/>
      <c r="D116" s="75" t="s">
        <v>5</v>
      </c>
      <c r="E116" s="76" t="s">
        <v>146</v>
      </c>
      <c r="F116" s="77" t="s">
        <v>147</v>
      </c>
      <c r="G116" s="78" t="s">
        <v>7</v>
      </c>
      <c r="H116" s="87">
        <f>H112</f>
        <v>41</v>
      </c>
      <c r="I116" s="79"/>
      <c r="J116" s="80">
        <f t="shared" si="20"/>
        <v>0</v>
      </c>
      <c r="K116" s="77" t="s">
        <v>69</v>
      </c>
      <c r="L116" s="81" t="s">
        <v>20</v>
      </c>
      <c r="M116" s="82" t="s">
        <v>35</v>
      </c>
      <c r="O116" s="83">
        <f t="shared" si="21"/>
        <v>0</v>
      </c>
      <c r="P116" s="83">
        <v>3.0000000000000001E-5</v>
      </c>
      <c r="Q116" s="83">
        <f t="shared" si="22"/>
        <v>1.23E-3</v>
      </c>
      <c r="R116" s="83">
        <v>0</v>
      </c>
      <c r="S116" s="84">
        <f t="shared" si="23"/>
        <v>0</v>
      </c>
      <c r="AQ116" s="85" t="s">
        <v>70</v>
      </c>
      <c r="AS116" s="85" t="s">
        <v>5</v>
      </c>
      <c r="AT116" s="85" t="s">
        <v>13</v>
      </c>
      <c r="AX116" s="2" t="s">
        <v>64</v>
      </c>
      <c r="BD116" s="86">
        <f t="shared" si="24"/>
        <v>0</v>
      </c>
      <c r="BE116" s="86">
        <f t="shared" si="25"/>
        <v>0</v>
      </c>
      <c r="BF116" s="86">
        <f t="shared" si="26"/>
        <v>0</v>
      </c>
      <c r="BG116" s="86">
        <f t="shared" si="27"/>
        <v>0</v>
      </c>
      <c r="BH116" s="86">
        <f t="shared" si="28"/>
        <v>0</v>
      </c>
      <c r="BI116" s="2" t="s">
        <v>67</v>
      </c>
      <c r="BJ116" s="86">
        <f t="shared" si="29"/>
        <v>0</v>
      </c>
      <c r="BK116" s="2" t="s">
        <v>70</v>
      </c>
      <c r="BL116" s="85" t="s">
        <v>148</v>
      </c>
    </row>
    <row r="117" spans="2:64" s="9" customFormat="1" ht="6.95" customHeight="1" x14ac:dyDescent="0.25">
      <c r="B117" s="30"/>
      <c r="C117" s="31"/>
      <c r="D117" s="31"/>
      <c r="E117" s="31"/>
      <c r="F117" s="31"/>
      <c r="G117" s="31"/>
      <c r="H117" s="31"/>
      <c r="I117" s="31"/>
      <c r="J117" s="31"/>
      <c r="K117" s="31"/>
    </row>
  </sheetData>
  <sheetProtection algorithmName="SHA-512" hashValue="vyzCh1l/pQ8djIqz8rQKaxvNZ6j9axPgFjBKi4MKZ8T7QoehCjWuxw0w6gL2i0LEJvGYIlMFqwqCipCc5DQK/Q==" saltValue="UOM2KOhnQhssGuSxYbaO3g==" spinCount="100000" sheet="1" objects="1" scenarios="1"/>
  <autoFilter ref="C83:K116" xr:uid="{00000000-0009-0000-0000-000001000000}"/>
  <mergeCells count="9">
    <mergeCell ref="E50:H50"/>
    <mergeCell ref="E74:H74"/>
    <mergeCell ref="E76:H76"/>
    <mergeCell ref="L2:U2"/>
    <mergeCell ref="E7:H7"/>
    <mergeCell ref="E9:H9"/>
    <mergeCell ref="E18:H18"/>
    <mergeCell ref="E27:H27"/>
    <mergeCell ref="E48:H48"/>
  </mergeCells>
  <hyperlinks>
    <hyperlink ref="F93" r:id="rId1" xr:uid="{ADA4F67D-BBC2-4BD5-822B-0E8BC457DC55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0F5400-C98A-4E57-AEC8-D601C0F4A575}">
  <sheetPr>
    <tabColor rgb="FF92D050"/>
    <pageSetUpPr fitToPage="1"/>
  </sheetPr>
  <dimension ref="B2:BL123"/>
  <sheetViews>
    <sheetView showGridLines="0" topLeftCell="A56" workbookViewId="0">
      <selection activeCell="V119" sqref="V119"/>
    </sheetView>
  </sheetViews>
  <sheetFormatPr defaultColWidth="8.85546875" defaultRowHeight="11.25" x14ac:dyDescent="0.2"/>
  <cols>
    <col min="1" max="1" width="6.42578125" style="1" customWidth="1"/>
    <col min="2" max="2" width="0.85546875" style="1" customWidth="1"/>
    <col min="3" max="4" width="3.28515625" style="1" customWidth="1"/>
    <col min="5" max="5" width="13.28515625" style="1" customWidth="1"/>
    <col min="6" max="6" width="39.5703125" style="1" customWidth="1"/>
    <col min="7" max="7" width="5.7109375" style="1" customWidth="1"/>
    <col min="8" max="8" width="10.85546875" style="1" customWidth="1"/>
    <col min="9" max="9" width="12.28515625" style="1" customWidth="1"/>
    <col min="10" max="11" width="17.28515625" style="1" customWidth="1"/>
    <col min="12" max="12" width="3.140625" style="1" hidden="1" customWidth="1"/>
    <col min="13" max="13" width="8.85546875" style="1"/>
    <col min="14" max="19" width="11" style="1" hidden="1" customWidth="1"/>
    <col min="20" max="20" width="12.7109375" style="1" hidden="1" customWidth="1"/>
    <col min="21" max="21" width="9.5703125" style="1" customWidth="1"/>
    <col min="22" max="22" width="12.7109375" style="1" customWidth="1"/>
    <col min="23" max="23" width="9.5703125" style="1" customWidth="1"/>
    <col min="24" max="24" width="11.7109375" style="1" customWidth="1"/>
    <col min="25" max="25" width="8.5703125" style="1" customWidth="1"/>
    <col min="26" max="26" width="11.7109375" style="1" customWidth="1"/>
    <col min="27" max="27" width="12.7109375" style="1" customWidth="1"/>
    <col min="28" max="28" width="8.5703125" style="1" customWidth="1"/>
    <col min="29" max="29" width="11.7109375" style="1" customWidth="1"/>
    <col min="30" max="30" width="12.7109375" style="1" customWidth="1"/>
    <col min="31" max="16384" width="8.85546875" style="1"/>
  </cols>
  <sheetData>
    <row r="2" spans="2:45" ht="36.950000000000003" customHeight="1" x14ac:dyDescent="0.2">
      <c r="L2" s="187"/>
      <c r="M2" s="187"/>
      <c r="N2" s="187"/>
      <c r="O2" s="187"/>
      <c r="P2" s="187"/>
      <c r="Q2" s="187"/>
      <c r="R2" s="187"/>
      <c r="S2" s="187"/>
      <c r="T2" s="187"/>
      <c r="U2" s="187"/>
      <c r="AS2" s="2" t="s">
        <v>12</v>
      </c>
    </row>
    <row r="3" spans="2:45" ht="6.95" customHeight="1" x14ac:dyDescent="0.2">
      <c r="B3" s="3"/>
      <c r="C3" s="4"/>
      <c r="D3" s="4"/>
      <c r="E3" s="4"/>
      <c r="F3" s="4"/>
      <c r="G3" s="4"/>
      <c r="H3" s="4"/>
      <c r="I3" s="4"/>
      <c r="J3" s="4"/>
      <c r="K3" s="4"/>
      <c r="AS3" s="2" t="s">
        <v>13</v>
      </c>
    </row>
    <row r="4" spans="2:45" ht="24.95" customHeight="1" x14ac:dyDescent="0.2">
      <c r="B4" s="5"/>
      <c r="D4" s="6" t="s">
        <v>14</v>
      </c>
      <c r="L4" s="7" t="s">
        <v>15</v>
      </c>
      <c r="AS4" s="2" t="s">
        <v>16</v>
      </c>
    </row>
    <row r="5" spans="2:45" ht="6.95" customHeight="1" x14ac:dyDescent="0.2">
      <c r="B5" s="5"/>
    </row>
    <row r="6" spans="2:45" ht="12" customHeight="1" x14ac:dyDescent="0.2">
      <c r="B6" s="5"/>
      <c r="D6" s="8" t="s">
        <v>17</v>
      </c>
    </row>
    <row r="7" spans="2:45" ht="16.5" customHeight="1" x14ac:dyDescent="0.2">
      <c r="B7" s="5"/>
      <c r="E7" s="180"/>
      <c r="F7" s="181"/>
      <c r="G7" s="181"/>
      <c r="H7" s="181"/>
    </row>
    <row r="8" spans="2:45" s="9" customFormat="1" ht="12" customHeight="1" x14ac:dyDescent="0.25">
      <c r="B8" s="10"/>
      <c r="D8" s="8" t="s">
        <v>18</v>
      </c>
    </row>
    <row r="9" spans="2:45" s="9" customFormat="1" ht="16.5" customHeight="1" x14ac:dyDescent="0.25">
      <c r="B9" s="10"/>
      <c r="E9" s="182"/>
      <c r="F9" s="183"/>
      <c r="G9" s="183"/>
      <c r="H9" s="183"/>
    </row>
    <row r="10" spans="2:45" s="9" customFormat="1" x14ac:dyDescent="0.25">
      <c r="B10" s="10"/>
    </row>
    <row r="11" spans="2:45" s="9" customFormat="1" ht="12" customHeight="1" x14ac:dyDescent="0.25">
      <c r="B11" s="10"/>
      <c r="D11" s="8" t="s">
        <v>19</v>
      </c>
      <c r="F11" s="11" t="s">
        <v>20</v>
      </c>
      <c r="I11" s="8" t="s">
        <v>21</v>
      </c>
      <c r="J11" s="11" t="s">
        <v>20</v>
      </c>
    </row>
    <row r="12" spans="2:45" s="9" customFormat="1" ht="12" customHeight="1" x14ac:dyDescent="0.25">
      <c r="B12" s="10"/>
      <c r="D12" s="8" t="s">
        <v>22</v>
      </c>
      <c r="F12" s="11" t="s">
        <v>23</v>
      </c>
      <c r="I12" s="8" t="s">
        <v>24</v>
      </c>
      <c r="J12" s="12"/>
    </row>
    <row r="13" spans="2:45" s="9" customFormat="1" ht="10.9" customHeight="1" x14ac:dyDescent="0.25">
      <c r="B13" s="10"/>
    </row>
    <row r="14" spans="2:45" s="9" customFormat="1" ht="12" customHeight="1" x14ac:dyDescent="0.25">
      <c r="B14" s="10"/>
      <c r="D14" s="8" t="s">
        <v>25</v>
      </c>
      <c r="I14" s="8" t="s">
        <v>26</v>
      </c>
      <c r="J14" s="11"/>
    </row>
    <row r="15" spans="2:45" s="9" customFormat="1" ht="18" customHeight="1" x14ac:dyDescent="0.25">
      <c r="B15" s="10"/>
      <c r="E15" s="11"/>
      <c r="I15" s="8" t="s">
        <v>27</v>
      </c>
      <c r="J15" s="11"/>
    </row>
    <row r="16" spans="2:45" s="9" customFormat="1" ht="6.95" customHeight="1" x14ac:dyDescent="0.25">
      <c r="B16" s="10"/>
    </row>
    <row r="17" spans="2:11" s="9" customFormat="1" ht="12" customHeight="1" x14ac:dyDescent="0.25">
      <c r="B17" s="10"/>
      <c r="D17" s="8" t="s">
        <v>28</v>
      </c>
      <c r="I17" s="8" t="s">
        <v>26</v>
      </c>
      <c r="J17" s="13"/>
    </row>
    <row r="18" spans="2:11" s="9" customFormat="1" ht="18" customHeight="1" x14ac:dyDescent="0.25">
      <c r="B18" s="10"/>
      <c r="E18" s="191"/>
      <c r="F18" s="189"/>
      <c r="G18" s="189"/>
      <c r="H18" s="189"/>
      <c r="I18" s="8" t="s">
        <v>27</v>
      </c>
      <c r="J18" s="13"/>
    </row>
    <row r="19" spans="2:11" s="9" customFormat="1" ht="6.95" customHeight="1" x14ac:dyDescent="0.25">
      <c r="B19" s="10"/>
    </row>
    <row r="20" spans="2:11" s="9" customFormat="1" ht="12" customHeight="1" x14ac:dyDescent="0.25">
      <c r="B20" s="10"/>
      <c r="D20" s="8" t="s">
        <v>29</v>
      </c>
      <c r="I20" s="8" t="s">
        <v>26</v>
      </c>
      <c r="J20" s="11"/>
    </row>
    <row r="21" spans="2:11" s="9" customFormat="1" ht="18" customHeight="1" x14ac:dyDescent="0.25">
      <c r="B21" s="10"/>
      <c r="E21" s="11"/>
      <c r="I21" s="8" t="s">
        <v>27</v>
      </c>
      <c r="J21" s="11"/>
    </row>
    <row r="22" spans="2:11" s="9" customFormat="1" ht="6.95" customHeight="1" x14ac:dyDescent="0.25">
      <c r="B22" s="10"/>
    </row>
    <row r="23" spans="2:11" s="9" customFormat="1" ht="12" customHeight="1" x14ac:dyDescent="0.25">
      <c r="B23" s="10"/>
      <c r="D23" s="8" t="s">
        <v>30</v>
      </c>
      <c r="I23" s="8" t="s">
        <v>26</v>
      </c>
      <c r="J23" s="11"/>
    </row>
    <row r="24" spans="2:11" s="9" customFormat="1" ht="18" customHeight="1" x14ac:dyDescent="0.25">
      <c r="B24" s="10"/>
      <c r="E24" s="11"/>
      <c r="I24" s="8" t="s">
        <v>27</v>
      </c>
      <c r="J24" s="11"/>
    </row>
    <row r="25" spans="2:11" s="9" customFormat="1" ht="6.95" customHeight="1" x14ac:dyDescent="0.25">
      <c r="B25" s="10"/>
    </row>
    <row r="26" spans="2:11" s="9" customFormat="1" ht="12" customHeight="1" x14ac:dyDescent="0.25">
      <c r="B26" s="10"/>
      <c r="D26" s="8" t="s">
        <v>31</v>
      </c>
    </row>
    <row r="27" spans="2:11" s="14" customFormat="1" ht="16.5" customHeight="1" x14ac:dyDescent="0.25">
      <c r="B27" s="15"/>
      <c r="E27" s="190" t="s">
        <v>20</v>
      </c>
      <c r="F27" s="190"/>
      <c r="G27" s="190"/>
      <c r="H27" s="190"/>
    </row>
    <row r="28" spans="2:11" s="9" customFormat="1" ht="6.95" customHeight="1" x14ac:dyDescent="0.25">
      <c r="B28" s="10"/>
    </row>
    <row r="29" spans="2:11" s="9" customFormat="1" ht="6.95" customHeight="1" x14ac:dyDescent="0.25">
      <c r="B29" s="10"/>
      <c r="D29" s="16"/>
      <c r="E29" s="16"/>
      <c r="F29" s="16"/>
      <c r="G29" s="16"/>
      <c r="H29" s="16"/>
      <c r="I29" s="16"/>
      <c r="J29" s="16"/>
      <c r="K29" s="16"/>
    </row>
    <row r="30" spans="2:11" s="9" customFormat="1" ht="25.35" customHeight="1" x14ac:dyDescent="0.25">
      <c r="B30" s="10"/>
      <c r="D30" s="17" t="s">
        <v>4</v>
      </c>
      <c r="J30" s="18">
        <f>ROUND(J84, 2)</f>
        <v>0</v>
      </c>
    </row>
    <row r="31" spans="2:11" s="9" customFormat="1" ht="6.95" customHeight="1" x14ac:dyDescent="0.25">
      <c r="B31" s="10"/>
      <c r="D31" s="16"/>
      <c r="E31" s="16"/>
      <c r="F31" s="16"/>
      <c r="G31" s="16"/>
      <c r="H31" s="16"/>
      <c r="I31" s="16"/>
      <c r="J31" s="16"/>
      <c r="K31" s="16"/>
    </row>
    <row r="32" spans="2:11" s="9" customFormat="1" ht="14.45" customHeight="1" x14ac:dyDescent="0.25">
      <c r="B32" s="10"/>
      <c r="F32" s="19" t="s">
        <v>32</v>
      </c>
      <c r="I32" s="19" t="s">
        <v>33</v>
      </c>
      <c r="J32" s="19" t="s">
        <v>34</v>
      </c>
    </row>
    <row r="33" spans="2:11" s="9" customFormat="1" ht="14.45" customHeight="1" x14ac:dyDescent="0.25">
      <c r="B33" s="10"/>
      <c r="D33" s="20" t="s">
        <v>1</v>
      </c>
      <c r="E33" s="8" t="s">
        <v>35</v>
      </c>
      <c r="F33" s="21">
        <f>ROUND((SUM(BD84:BD116)),  2)</f>
        <v>0</v>
      </c>
      <c r="I33" s="22">
        <v>0.21</v>
      </c>
      <c r="J33" s="21">
        <f>ROUND(((SUM(BD84:BD116))*I33),  2)</f>
        <v>0</v>
      </c>
    </row>
    <row r="34" spans="2:11" s="9" customFormat="1" ht="14.45" customHeight="1" x14ac:dyDescent="0.25">
      <c r="B34" s="10"/>
      <c r="E34" s="8" t="s">
        <v>36</v>
      </c>
      <c r="F34" s="21">
        <f>ROUND((SUM(BE84:BE116)),  2)</f>
        <v>0</v>
      </c>
      <c r="I34" s="22">
        <v>0.15</v>
      </c>
      <c r="J34" s="21">
        <f>ROUND(((SUM(BE84:BE116))*I34),  2)</f>
        <v>0</v>
      </c>
    </row>
    <row r="35" spans="2:11" s="9" customFormat="1" ht="14.45" hidden="1" customHeight="1" x14ac:dyDescent="0.25">
      <c r="B35" s="10"/>
      <c r="E35" s="8" t="s">
        <v>37</v>
      </c>
      <c r="F35" s="21">
        <f>ROUND((SUM(BF84:BF116)),  2)</f>
        <v>0</v>
      </c>
      <c r="I35" s="22">
        <v>0.21</v>
      </c>
      <c r="J35" s="21">
        <f>0</f>
        <v>0</v>
      </c>
    </row>
    <row r="36" spans="2:11" s="9" customFormat="1" ht="14.45" hidden="1" customHeight="1" x14ac:dyDescent="0.25">
      <c r="B36" s="10"/>
      <c r="E36" s="8" t="s">
        <v>38</v>
      </c>
      <c r="F36" s="21">
        <f>ROUND((SUM(BG84:BG116)),  2)</f>
        <v>0</v>
      </c>
      <c r="I36" s="22">
        <v>0.15</v>
      </c>
      <c r="J36" s="21">
        <f>0</f>
        <v>0</v>
      </c>
    </row>
    <row r="37" spans="2:11" s="9" customFormat="1" ht="14.45" hidden="1" customHeight="1" x14ac:dyDescent="0.25">
      <c r="B37" s="10"/>
      <c r="E37" s="8" t="s">
        <v>39</v>
      </c>
      <c r="F37" s="21">
        <f>ROUND((SUM(BH84:BH116)),  2)</f>
        <v>0</v>
      </c>
      <c r="I37" s="22">
        <v>0</v>
      </c>
      <c r="J37" s="21">
        <f>0</f>
        <v>0</v>
      </c>
    </row>
    <row r="38" spans="2:11" s="9" customFormat="1" ht="6.95" customHeight="1" x14ac:dyDescent="0.25">
      <c r="B38" s="10"/>
    </row>
    <row r="39" spans="2:11" s="9" customFormat="1" ht="25.35" customHeight="1" x14ac:dyDescent="0.25">
      <c r="B39" s="10"/>
      <c r="C39" s="23"/>
      <c r="D39" s="24"/>
      <c r="E39" s="25"/>
      <c r="F39" s="25"/>
      <c r="G39" s="26"/>
      <c r="H39" s="27"/>
      <c r="I39" s="25"/>
      <c r="J39" s="28"/>
      <c r="K39" s="29"/>
    </row>
    <row r="40" spans="2:11" s="9" customFormat="1" ht="14.45" customHeight="1" x14ac:dyDescent="0.25">
      <c r="B40" s="30"/>
      <c r="C40" s="31"/>
      <c r="D40" s="31"/>
      <c r="E40" s="31"/>
      <c r="F40" s="31"/>
      <c r="G40" s="31"/>
      <c r="H40" s="31"/>
      <c r="I40" s="31"/>
      <c r="J40" s="31"/>
      <c r="K40" s="31"/>
    </row>
    <row r="44" spans="2:11" s="9" customFormat="1" ht="6.95" customHeight="1" x14ac:dyDescent="0.25">
      <c r="B44" s="32"/>
      <c r="C44" s="33"/>
      <c r="D44" s="33"/>
      <c r="E44" s="33"/>
      <c r="F44" s="33"/>
      <c r="G44" s="33"/>
      <c r="H44" s="33"/>
      <c r="I44" s="33"/>
      <c r="J44" s="33"/>
      <c r="K44" s="33"/>
    </row>
    <row r="45" spans="2:11" s="9" customFormat="1" ht="24.95" customHeight="1" x14ac:dyDescent="0.25">
      <c r="B45" s="10"/>
      <c r="C45" s="6"/>
    </row>
    <row r="46" spans="2:11" s="9" customFormat="1" ht="6.95" customHeight="1" x14ac:dyDescent="0.25">
      <c r="B46" s="10"/>
    </row>
    <row r="47" spans="2:11" s="9" customFormat="1" ht="12" customHeight="1" x14ac:dyDescent="0.25">
      <c r="B47" s="10"/>
      <c r="C47" s="8"/>
    </row>
    <row r="48" spans="2:11" s="9" customFormat="1" ht="16.5" customHeight="1" x14ac:dyDescent="0.25">
      <c r="B48" s="10"/>
      <c r="E48" s="180"/>
      <c r="F48" s="181"/>
      <c r="G48" s="181"/>
      <c r="H48" s="181"/>
    </row>
    <row r="49" spans="2:46" s="9" customFormat="1" ht="12" customHeight="1" x14ac:dyDescent="0.25">
      <c r="B49" s="10"/>
      <c r="C49" s="8"/>
    </row>
    <row r="50" spans="2:46" s="9" customFormat="1" ht="16.5" customHeight="1" x14ac:dyDescent="0.25">
      <c r="B50" s="10"/>
      <c r="E50" s="182"/>
      <c r="F50" s="183"/>
      <c r="G50" s="183"/>
      <c r="H50" s="183"/>
    </row>
    <row r="51" spans="2:46" s="9" customFormat="1" ht="6.95" customHeight="1" x14ac:dyDescent="0.25">
      <c r="B51" s="10"/>
    </row>
    <row r="52" spans="2:46" s="9" customFormat="1" ht="12" customHeight="1" x14ac:dyDescent="0.25">
      <c r="B52" s="10"/>
      <c r="C52" s="8"/>
      <c r="F52" s="11" t="str">
        <f>F12</f>
        <v xml:space="preserve"> </v>
      </c>
      <c r="I52" s="8" t="s">
        <v>24</v>
      </c>
      <c r="J52" s="12"/>
    </row>
    <row r="53" spans="2:46" s="9" customFormat="1" ht="6.95" customHeight="1" x14ac:dyDescent="0.25">
      <c r="B53" s="10"/>
    </row>
    <row r="54" spans="2:46" s="9" customFormat="1" ht="15.2" customHeight="1" x14ac:dyDescent="0.25">
      <c r="B54" s="10"/>
      <c r="C54" s="8"/>
      <c r="F54" s="11"/>
      <c r="I54" s="8" t="s">
        <v>29</v>
      </c>
      <c r="J54" s="34"/>
    </row>
    <row r="55" spans="2:46" s="9" customFormat="1" ht="15.2" customHeight="1" x14ac:dyDescent="0.25">
      <c r="B55" s="10"/>
      <c r="C55" s="8"/>
      <c r="F55" s="11"/>
      <c r="I55" s="8" t="s">
        <v>30</v>
      </c>
      <c r="J55" s="34"/>
    </row>
    <row r="56" spans="2:46" s="9" customFormat="1" ht="10.35" customHeight="1" x14ac:dyDescent="0.25">
      <c r="B56" s="10"/>
    </row>
    <row r="57" spans="2:46" s="9" customFormat="1" ht="29.25" customHeight="1" x14ac:dyDescent="0.25">
      <c r="B57" s="10"/>
      <c r="C57" s="35"/>
      <c r="D57" s="23"/>
      <c r="E57" s="23"/>
      <c r="F57" s="23"/>
      <c r="G57" s="23"/>
      <c r="H57" s="23"/>
      <c r="I57" s="23"/>
      <c r="J57" s="36" t="s">
        <v>43</v>
      </c>
      <c r="K57" s="23"/>
    </row>
    <row r="58" spans="2:46" s="9" customFormat="1" ht="10.35" customHeight="1" x14ac:dyDescent="0.25">
      <c r="B58" s="10"/>
    </row>
    <row r="59" spans="2:46" s="9" customFormat="1" ht="22.9" customHeight="1" x14ac:dyDescent="0.25">
      <c r="B59" s="10"/>
      <c r="C59" s="37"/>
      <c r="J59" s="18">
        <f>J84</f>
        <v>0</v>
      </c>
      <c r="AT59" s="2" t="s">
        <v>44</v>
      </c>
    </row>
    <row r="60" spans="2:46" s="38" customFormat="1" ht="24.95" customHeight="1" x14ac:dyDescent="0.25">
      <c r="B60" s="39"/>
      <c r="D60" s="40" t="s">
        <v>45</v>
      </c>
      <c r="E60" s="41"/>
      <c r="F60" s="41"/>
      <c r="G60" s="41"/>
      <c r="H60" s="41"/>
      <c r="I60" s="41"/>
      <c r="J60" s="42">
        <f>J85+J119+J120+J121+J122</f>
        <v>0</v>
      </c>
    </row>
    <row r="61" spans="2:46" s="43" customFormat="1" ht="19.899999999999999" customHeight="1" x14ac:dyDescent="0.25">
      <c r="B61" s="44"/>
      <c r="D61" s="45" t="s">
        <v>46</v>
      </c>
      <c r="E61" s="46"/>
      <c r="F61" s="46"/>
      <c r="G61" s="46"/>
      <c r="H61" s="46"/>
      <c r="I61" s="46"/>
      <c r="J61" s="47">
        <f>J86</f>
        <v>0</v>
      </c>
    </row>
    <row r="62" spans="2:46" s="43" customFormat="1" ht="19.899999999999999" customHeight="1" x14ac:dyDescent="0.25">
      <c r="B62" s="44"/>
      <c r="D62" s="45" t="s">
        <v>47</v>
      </c>
      <c r="E62" s="46"/>
      <c r="F62" s="46"/>
      <c r="G62" s="46"/>
      <c r="H62" s="46"/>
      <c r="I62" s="46"/>
      <c r="J62" s="47">
        <f>J94</f>
        <v>0</v>
      </c>
    </row>
    <row r="63" spans="2:46" s="43" customFormat="1" ht="19.899999999999999" customHeight="1" x14ac:dyDescent="0.25">
      <c r="B63" s="44"/>
      <c r="D63" s="45" t="s">
        <v>48</v>
      </c>
      <c r="E63" s="46"/>
      <c r="F63" s="46"/>
      <c r="G63" s="46"/>
      <c r="H63" s="46"/>
      <c r="I63" s="46"/>
      <c r="J63" s="47">
        <f>J106</f>
        <v>0</v>
      </c>
    </row>
    <row r="64" spans="2:46" s="43" customFormat="1" ht="19.899999999999999" customHeight="1" x14ac:dyDescent="0.25">
      <c r="B64" s="44"/>
      <c r="D64" s="45" t="s">
        <v>49</v>
      </c>
      <c r="E64" s="46"/>
      <c r="F64" s="46"/>
      <c r="G64" s="46"/>
      <c r="H64" s="46"/>
      <c r="I64" s="46"/>
      <c r="J64" s="47">
        <f>J110</f>
        <v>0</v>
      </c>
    </row>
    <row r="65" spans="2:11" s="9" customFormat="1" ht="21.75" customHeight="1" x14ac:dyDescent="0.25">
      <c r="B65" s="10"/>
    </row>
    <row r="66" spans="2:11" s="9" customFormat="1" ht="6.95" customHeight="1" x14ac:dyDescent="0.25">
      <c r="B66" s="30"/>
      <c r="C66" s="31"/>
      <c r="D66" s="31"/>
      <c r="E66" s="31"/>
      <c r="F66" s="31"/>
      <c r="G66" s="31"/>
      <c r="H66" s="31"/>
      <c r="I66" s="31"/>
      <c r="J66" s="31"/>
      <c r="K66" s="31"/>
    </row>
    <row r="70" spans="2:11" s="9" customFormat="1" ht="6.95" customHeight="1" x14ac:dyDescent="0.25">
      <c r="B70" s="32"/>
      <c r="C70" s="33"/>
      <c r="D70" s="33"/>
      <c r="E70" s="33"/>
      <c r="F70" s="33"/>
      <c r="G70" s="33"/>
      <c r="H70" s="33"/>
      <c r="I70" s="33"/>
      <c r="J70" s="33"/>
      <c r="K70" s="33"/>
    </row>
    <row r="71" spans="2:11" s="9" customFormat="1" ht="24.95" customHeight="1" x14ac:dyDescent="0.25">
      <c r="B71" s="10"/>
      <c r="C71" s="6"/>
    </row>
    <row r="72" spans="2:11" s="9" customFormat="1" ht="6.95" customHeight="1" x14ac:dyDescent="0.25">
      <c r="B72" s="10"/>
    </row>
    <row r="73" spans="2:11" s="9" customFormat="1" ht="12" customHeight="1" x14ac:dyDescent="0.25">
      <c r="B73" s="10"/>
      <c r="C73" s="8"/>
    </row>
    <row r="74" spans="2:11" s="9" customFormat="1" ht="16.5" customHeight="1" x14ac:dyDescent="0.25">
      <c r="B74" s="10"/>
      <c r="E74" s="180"/>
      <c r="F74" s="181"/>
      <c r="G74" s="181"/>
      <c r="H74" s="181"/>
    </row>
    <row r="75" spans="2:11" s="9" customFormat="1" ht="12" customHeight="1" x14ac:dyDescent="0.25">
      <c r="B75" s="10"/>
      <c r="C75" s="8"/>
    </row>
    <row r="76" spans="2:11" s="9" customFormat="1" ht="16.5" customHeight="1" x14ac:dyDescent="0.25">
      <c r="B76" s="10"/>
      <c r="E76" s="182"/>
      <c r="F76" s="183"/>
      <c r="G76" s="183"/>
      <c r="H76" s="183"/>
    </row>
    <row r="77" spans="2:11" s="9" customFormat="1" ht="6.95" customHeight="1" x14ac:dyDescent="0.25">
      <c r="B77" s="10"/>
    </row>
    <row r="78" spans="2:11" s="9" customFormat="1" ht="12" customHeight="1" x14ac:dyDescent="0.25">
      <c r="B78" s="10"/>
      <c r="C78" s="8"/>
      <c r="F78" s="11" t="str">
        <f>F12</f>
        <v xml:space="preserve"> </v>
      </c>
      <c r="I78" s="8" t="s">
        <v>24</v>
      </c>
      <c r="J78" s="12"/>
    </row>
    <row r="79" spans="2:11" s="9" customFormat="1" ht="6.95" customHeight="1" x14ac:dyDescent="0.25">
      <c r="B79" s="10"/>
    </row>
    <row r="80" spans="2:11" s="9" customFormat="1" ht="15.2" customHeight="1" x14ac:dyDescent="0.25">
      <c r="B80" s="10"/>
      <c r="C80" s="8"/>
      <c r="F80" s="11"/>
      <c r="I80" s="8" t="s">
        <v>29</v>
      </c>
      <c r="J80" s="34"/>
    </row>
    <row r="81" spans="2:64" s="9" customFormat="1" ht="15.2" customHeight="1" x14ac:dyDescent="0.25">
      <c r="B81" s="10"/>
      <c r="C81" s="8"/>
      <c r="F81" s="11"/>
      <c r="I81" s="8" t="s">
        <v>30</v>
      </c>
      <c r="J81" s="34"/>
    </row>
    <row r="82" spans="2:64" s="9" customFormat="1" ht="10.35" customHeight="1" x14ac:dyDescent="0.25">
      <c r="B82" s="10"/>
    </row>
    <row r="83" spans="2:64" s="48" customFormat="1" ht="29.25" customHeight="1" x14ac:dyDescent="0.25">
      <c r="B83" s="49"/>
      <c r="C83" s="50"/>
      <c r="D83" s="51" t="s">
        <v>50</v>
      </c>
      <c r="E83" s="51" t="s">
        <v>3</v>
      </c>
      <c r="F83" s="51" t="s">
        <v>2</v>
      </c>
      <c r="G83" s="51" t="s">
        <v>51</v>
      </c>
      <c r="H83" s="51" t="s">
        <v>0</v>
      </c>
      <c r="I83" s="51" t="s">
        <v>52</v>
      </c>
      <c r="J83" s="51" t="s">
        <v>43</v>
      </c>
      <c r="K83" s="52" t="s">
        <v>53</v>
      </c>
      <c r="L83" s="53" t="s">
        <v>20</v>
      </c>
      <c r="M83" s="54" t="s">
        <v>1</v>
      </c>
      <c r="N83" s="54" t="s">
        <v>54</v>
      </c>
      <c r="O83" s="54" t="s">
        <v>55</v>
      </c>
      <c r="P83" s="54" t="s">
        <v>56</v>
      </c>
      <c r="Q83" s="54" t="s">
        <v>57</v>
      </c>
      <c r="R83" s="54" t="s">
        <v>58</v>
      </c>
      <c r="S83" s="55" t="s">
        <v>59</v>
      </c>
    </row>
    <row r="84" spans="2:64" s="9" customFormat="1" ht="22.9" customHeight="1" x14ac:dyDescent="0.25">
      <c r="B84" s="10"/>
      <c r="C84" s="56"/>
      <c r="J84" s="57">
        <f>J85+J119+J120+J121+J122</f>
        <v>0</v>
      </c>
      <c r="L84" s="58"/>
      <c r="M84" s="16"/>
      <c r="N84" s="16"/>
      <c r="O84" s="59" t="e">
        <f>#REF!+O85+#REF!+#REF!+#REF!</f>
        <v>#REF!</v>
      </c>
      <c r="P84" s="16"/>
      <c r="Q84" s="59" t="e">
        <f>#REF!+Q85+#REF!+#REF!+#REF!</f>
        <v>#REF!</v>
      </c>
      <c r="R84" s="16"/>
      <c r="S84" s="60" t="e">
        <f>#REF!+S85+#REF!+#REF!+#REF!</f>
        <v>#REF!</v>
      </c>
      <c r="AS84" s="2" t="s">
        <v>60</v>
      </c>
      <c r="AT84" s="2" t="s">
        <v>44</v>
      </c>
      <c r="BJ84" s="61" t="e">
        <f>#REF!+BJ85+#REF!+#REF!+#REF!</f>
        <v>#REF!</v>
      </c>
    </row>
    <row r="85" spans="2:64" s="62" customFormat="1" ht="25.9" customHeight="1" x14ac:dyDescent="0.2">
      <c r="B85" s="63"/>
      <c r="D85" s="64" t="s">
        <v>60</v>
      </c>
      <c r="E85" s="65" t="s">
        <v>61</v>
      </c>
      <c r="F85" s="65" t="s">
        <v>62</v>
      </c>
      <c r="I85" s="66"/>
      <c r="J85" s="67">
        <f>SUBTOTAL(9,J86:J116)</f>
        <v>0</v>
      </c>
      <c r="L85" s="68"/>
      <c r="O85" s="69" t="e">
        <f>#REF!+#REF!+#REF!+#REF!+O86+#REF!+#REF!+#REF!+O94+#REF!+O106+O110</f>
        <v>#REF!</v>
      </c>
      <c r="Q85" s="69" t="e">
        <f>#REF!+#REF!+#REF!+#REF!+Q86+#REF!+#REF!+#REF!+Q94+#REF!+Q106+Q110</f>
        <v>#REF!</v>
      </c>
      <c r="S85" s="70" t="e">
        <f>#REF!+#REF!+#REF!+#REF!+S86+#REF!+#REF!+#REF!+S94+#REF!+S106+S110</f>
        <v>#REF!</v>
      </c>
      <c r="AQ85" s="64" t="s">
        <v>13</v>
      </c>
      <c r="AS85" s="71" t="s">
        <v>60</v>
      </c>
      <c r="AT85" s="71" t="s">
        <v>63</v>
      </c>
      <c r="AX85" s="64" t="s">
        <v>64</v>
      </c>
      <c r="BJ85" s="72" t="e">
        <f>#REF!+#REF!+#REF!+#REF!+BJ86+#REF!+#REF!+#REF!+BJ94+#REF!+BJ106+BJ110</f>
        <v>#REF!</v>
      </c>
    </row>
    <row r="86" spans="2:64" s="62" customFormat="1" ht="22.9" customHeight="1" x14ac:dyDescent="0.2">
      <c r="B86" s="63"/>
      <c r="D86" s="64" t="s">
        <v>60</v>
      </c>
      <c r="E86" s="73" t="s">
        <v>65</v>
      </c>
      <c r="F86" s="73" t="s">
        <v>66</v>
      </c>
      <c r="I86" s="66"/>
      <c r="J86" s="74">
        <f>SUBTOTAL(9,J87:J92)</f>
        <v>0</v>
      </c>
      <c r="L86" s="68"/>
      <c r="O86" s="69">
        <f>SUM(O87:O92)</f>
        <v>0</v>
      </c>
      <c r="Q86" s="69">
        <f>SUM(Q87:Q92)</f>
        <v>1.1988070716799999</v>
      </c>
      <c r="S86" s="70">
        <f>SUM(S87:S92)</f>
        <v>0</v>
      </c>
      <c r="AQ86" s="64" t="s">
        <v>13</v>
      </c>
      <c r="AS86" s="71" t="s">
        <v>60</v>
      </c>
      <c r="AT86" s="71" t="s">
        <v>67</v>
      </c>
      <c r="AX86" s="64" t="s">
        <v>64</v>
      </c>
      <c r="BJ86" s="72">
        <f>SUM(BJ87:BJ92)</f>
        <v>0</v>
      </c>
    </row>
    <row r="87" spans="2:64" s="9" customFormat="1" ht="24.2" customHeight="1" x14ac:dyDescent="0.25">
      <c r="B87" s="10"/>
      <c r="C87" s="75"/>
      <c r="D87" s="75" t="s">
        <v>5</v>
      </c>
      <c r="E87" s="76" t="s">
        <v>68</v>
      </c>
      <c r="F87" s="77" t="s">
        <v>6</v>
      </c>
      <c r="G87" s="78" t="s">
        <v>7</v>
      </c>
      <c r="H87" s="115">
        <v>75.2</v>
      </c>
      <c r="I87" s="79"/>
      <c r="J87" s="80">
        <f t="shared" ref="J87:J92" si="0">ROUND(I87*H87,2)</f>
        <v>0</v>
      </c>
      <c r="K87" s="77" t="s">
        <v>69</v>
      </c>
      <c r="L87" s="81" t="s">
        <v>20</v>
      </c>
      <c r="M87" s="82" t="s">
        <v>35</v>
      </c>
      <c r="O87" s="83">
        <f t="shared" ref="O87:O92" si="1">N87*H87</f>
        <v>0</v>
      </c>
      <c r="P87" s="83">
        <v>1.5740000000000001E-2</v>
      </c>
      <c r="Q87" s="83">
        <f t="shared" ref="Q87:Q92" si="2">P87*H87</f>
        <v>1.183648</v>
      </c>
      <c r="R87" s="83">
        <v>0</v>
      </c>
      <c r="S87" s="84">
        <f t="shared" ref="S87:S92" si="3">R87*H87</f>
        <v>0</v>
      </c>
      <c r="AQ87" s="85" t="s">
        <v>70</v>
      </c>
      <c r="AS87" s="85" t="s">
        <v>5</v>
      </c>
      <c r="AT87" s="85" t="s">
        <v>13</v>
      </c>
      <c r="AX87" s="2" t="s">
        <v>64</v>
      </c>
      <c r="BD87" s="86">
        <f t="shared" ref="BD87:BD92" si="4">IF(M87="základní",J87,0)</f>
        <v>0</v>
      </c>
      <c r="BE87" s="86">
        <f t="shared" ref="BE87:BE92" si="5">IF(M87="snížená",J87,0)</f>
        <v>0</v>
      </c>
      <c r="BF87" s="86">
        <f t="shared" ref="BF87:BF92" si="6">IF(M87="zákl. přenesená",J87,0)</f>
        <v>0</v>
      </c>
      <c r="BG87" s="86">
        <f t="shared" ref="BG87:BG92" si="7">IF(M87="sníž. přenesená",J87,0)</f>
        <v>0</v>
      </c>
      <c r="BH87" s="86">
        <f t="shared" ref="BH87:BH92" si="8">IF(M87="nulová",J87,0)</f>
        <v>0</v>
      </c>
      <c r="BI87" s="2" t="s">
        <v>67</v>
      </c>
      <c r="BJ87" s="86">
        <f t="shared" ref="BJ87:BJ92" si="9">ROUND(I87*H87,2)</f>
        <v>0</v>
      </c>
      <c r="BK87" s="2" t="s">
        <v>70</v>
      </c>
      <c r="BL87" s="85" t="s">
        <v>71</v>
      </c>
    </row>
    <row r="88" spans="2:64" s="9" customFormat="1" ht="37.9" customHeight="1" x14ac:dyDescent="0.25">
      <c r="B88" s="10"/>
      <c r="C88" s="75"/>
      <c r="D88" s="75" t="s">
        <v>5</v>
      </c>
      <c r="E88" s="76" t="s">
        <v>72</v>
      </c>
      <c r="F88" s="77" t="s">
        <v>73</v>
      </c>
      <c r="G88" s="78" t="s">
        <v>7</v>
      </c>
      <c r="H88" s="87">
        <f>H87</f>
        <v>75.2</v>
      </c>
      <c r="I88" s="79"/>
      <c r="J88" s="80">
        <f t="shared" si="0"/>
        <v>0</v>
      </c>
      <c r="K88" s="77" t="s">
        <v>69</v>
      </c>
      <c r="L88" s="81" t="s">
        <v>20</v>
      </c>
      <c r="M88" s="82" t="s">
        <v>35</v>
      </c>
      <c r="O88" s="83">
        <f t="shared" si="1"/>
        <v>0</v>
      </c>
      <c r="P88" s="83">
        <v>2.0000000000000001E-4</v>
      </c>
      <c r="Q88" s="83">
        <f t="shared" si="2"/>
        <v>1.5040000000000001E-2</v>
      </c>
      <c r="R88" s="83">
        <v>0</v>
      </c>
      <c r="S88" s="84">
        <f t="shared" si="3"/>
        <v>0</v>
      </c>
      <c r="AQ88" s="85" t="s">
        <v>70</v>
      </c>
      <c r="AS88" s="85" t="s">
        <v>5</v>
      </c>
      <c r="AT88" s="85" t="s">
        <v>13</v>
      </c>
      <c r="AX88" s="2" t="s">
        <v>64</v>
      </c>
      <c r="BD88" s="86">
        <f t="shared" si="4"/>
        <v>0</v>
      </c>
      <c r="BE88" s="86">
        <f t="shared" si="5"/>
        <v>0</v>
      </c>
      <c r="BF88" s="86">
        <f t="shared" si="6"/>
        <v>0</v>
      </c>
      <c r="BG88" s="86">
        <f t="shared" si="7"/>
        <v>0</v>
      </c>
      <c r="BH88" s="86">
        <f t="shared" si="8"/>
        <v>0</v>
      </c>
      <c r="BI88" s="2" t="s">
        <v>67</v>
      </c>
      <c r="BJ88" s="86">
        <f t="shared" si="9"/>
        <v>0</v>
      </c>
      <c r="BK88" s="2" t="s">
        <v>70</v>
      </c>
      <c r="BL88" s="85" t="s">
        <v>74</v>
      </c>
    </row>
    <row r="89" spans="2:64" s="9" customFormat="1" ht="44.25" customHeight="1" x14ac:dyDescent="0.25">
      <c r="B89" s="10"/>
      <c r="C89" s="75"/>
      <c r="D89" s="75" t="s">
        <v>5</v>
      </c>
      <c r="E89" s="76" t="s">
        <v>75</v>
      </c>
      <c r="F89" s="77" t="s">
        <v>76</v>
      </c>
      <c r="G89" s="78" t="s">
        <v>77</v>
      </c>
      <c r="H89" s="87">
        <f>0.01131*H87</f>
        <v>0.85051200000000005</v>
      </c>
      <c r="I89" s="79"/>
      <c r="J89" s="80">
        <f t="shared" si="0"/>
        <v>0</v>
      </c>
      <c r="K89" s="77" t="s">
        <v>69</v>
      </c>
      <c r="L89" s="81" t="s">
        <v>20</v>
      </c>
      <c r="M89" s="82" t="s">
        <v>35</v>
      </c>
      <c r="O89" s="83">
        <f t="shared" si="1"/>
        <v>0</v>
      </c>
      <c r="P89" s="83">
        <v>1.3999999999999999E-4</v>
      </c>
      <c r="Q89" s="83">
        <f t="shared" si="2"/>
        <v>1.1907167999999999E-4</v>
      </c>
      <c r="R89" s="83">
        <v>0</v>
      </c>
      <c r="S89" s="84">
        <f t="shared" si="3"/>
        <v>0</v>
      </c>
      <c r="AQ89" s="85" t="s">
        <v>70</v>
      </c>
      <c r="AS89" s="85" t="s">
        <v>5</v>
      </c>
      <c r="AT89" s="85" t="s">
        <v>13</v>
      </c>
      <c r="AX89" s="2" t="s">
        <v>64</v>
      </c>
      <c r="BD89" s="86">
        <f t="shared" si="4"/>
        <v>0</v>
      </c>
      <c r="BE89" s="86">
        <f t="shared" si="5"/>
        <v>0</v>
      </c>
      <c r="BF89" s="86">
        <f t="shared" si="6"/>
        <v>0</v>
      </c>
      <c r="BG89" s="86">
        <f t="shared" si="7"/>
        <v>0</v>
      </c>
      <c r="BH89" s="86">
        <f t="shared" si="8"/>
        <v>0</v>
      </c>
      <c r="BI89" s="2" t="s">
        <v>67</v>
      </c>
      <c r="BJ89" s="86">
        <f t="shared" si="9"/>
        <v>0</v>
      </c>
      <c r="BK89" s="2" t="s">
        <v>70</v>
      </c>
      <c r="BL89" s="85" t="s">
        <v>78</v>
      </c>
    </row>
    <row r="90" spans="2:64" s="9" customFormat="1" ht="36" x14ac:dyDescent="0.25">
      <c r="B90" s="10"/>
      <c r="C90" s="75"/>
      <c r="D90" s="75" t="s">
        <v>5</v>
      </c>
      <c r="E90" s="76" t="s">
        <v>79</v>
      </c>
      <c r="F90" s="77" t="s">
        <v>80</v>
      </c>
      <c r="G90" s="78" t="s">
        <v>77</v>
      </c>
      <c r="H90" s="87">
        <f>0.03*H88</f>
        <v>2.2559999999999998</v>
      </c>
      <c r="I90" s="79"/>
      <c r="J90" s="80">
        <f t="shared" si="0"/>
        <v>0</v>
      </c>
      <c r="K90" s="77" t="s">
        <v>69</v>
      </c>
      <c r="L90" s="81" t="s">
        <v>20</v>
      </c>
      <c r="M90" s="82" t="s">
        <v>35</v>
      </c>
      <c r="O90" s="83">
        <f t="shared" si="1"/>
        <v>0</v>
      </c>
      <c r="P90" s="83">
        <v>0</v>
      </c>
      <c r="Q90" s="83">
        <f t="shared" si="2"/>
        <v>0</v>
      </c>
      <c r="R90" s="83">
        <v>0</v>
      </c>
      <c r="S90" s="84">
        <f t="shared" si="3"/>
        <v>0</v>
      </c>
      <c r="AQ90" s="85" t="s">
        <v>81</v>
      </c>
      <c r="AS90" s="85" t="s">
        <v>5</v>
      </c>
      <c r="AT90" s="85" t="s">
        <v>13</v>
      </c>
      <c r="AX90" s="2" t="s">
        <v>64</v>
      </c>
      <c r="BD90" s="86">
        <f t="shared" si="4"/>
        <v>0</v>
      </c>
      <c r="BE90" s="86">
        <f t="shared" si="5"/>
        <v>0</v>
      </c>
      <c r="BF90" s="86">
        <f t="shared" si="6"/>
        <v>0</v>
      </c>
      <c r="BG90" s="86">
        <f t="shared" si="7"/>
        <v>0</v>
      </c>
      <c r="BH90" s="86">
        <f t="shared" si="8"/>
        <v>0</v>
      </c>
      <c r="BI90" s="2" t="s">
        <v>67</v>
      </c>
      <c r="BJ90" s="86">
        <f t="shared" si="9"/>
        <v>0</v>
      </c>
      <c r="BK90" s="2" t="s">
        <v>81</v>
      </c>
      <c r="BL90" s="85" t="s">
        <v>82</v>
      </c>
    </row>
    <row r="91" spans="2:64" s="9" customFormat="1" ht="48" x14ac:dyDescent="0.25">
      <c r="B91" s="10"/>
      <c r="C91" s="75"/>
      <c r="D91" s="75" t="s">
        <v>5</v>
      </c>
      <c r="E91" s="76" t="s">
        <v>83</v>
      </c>
      <c r="F91" s="77" t="s">
        <v>84</v>
      </c>
      <c r="G91" s="78" t="s">
        <v>77</v>
      </c>
      <c r="H91" s="87">
        <f>H90*19</f>
        <v>42.863999999999997</v>
      </c>
      <c r="I91" s="79"/>
      <c r="J91" s="80">
        <f t="shared" si="0"/>
        <v>0</v>
      </c>
      <c r="K91" s="77" t="s">
        <v>69</v>
      </c>
      <c r="L91" s="81" t="s">
        <v>20</v>
      </c>
      <c r="M91" s="82" t="s">
        <v>35</v>
      </c>
      <c r="O91" s="83">
        <f t="shared" si="1"/>
        <v>0</v>
      </c>
      <c r="P91" s="83">
        <v>0</v>
      </c>
      <c r="Q91" s="83">
        <f t="shared" si="2"/>
        <v>0</v>
      </c>
      <c r="R91" s="83">
        <v>0</v>
      </c>
      <c r="S91" s="84">
        <f t="shared" si="3"/>
        <v>0</v>
      </c>
      <c r="AQ91" s="85" t="s">
        <v>81</v>
      </c>
      <c r="AS91" s="85" t="s">
        <v>5</v>
      </c>
      <c r="AT91" s="85" t="s">
        <v>13</v>
      </c>
      <c r="AX91" s="2" t="s">
        <v>64</v>
      </c>
      <c r="BD91" s="86">
        <f t="shared" si="4"/>
        <v>0</v>
      </c>
      <c r="BE91" s="86">
        <f t="shared" si="5"/>
        <v>0</v>
      </c>
      <c r="BF91" s="86">
        <f t="shared" si="6"/>
        <v>0</v>
      </c>
      <c r="BG91" s="86">
        <f t="shared" si="7"/>
        <v>0</v>
      </c>
      <c r="BH91" s="86">
        <f t="shared" si="8"/>
        <v>0</v>
      </c>
      <c r="BI91" s="2" t="s">
        <v>67</v>
      </c>
      <c r="BJ91" s="86">
        <f t="shared" si="9"/>
        <v>0</v>
      </c>
      <c r="BK91" s="2" t="s">
        <v>81</v>
      </c>
      <c r="BL91" s="85" t="s">
        <v>85</v>
      </c>
    </row>
    <row r="92" spans="2:64" s="9" customFormat="1" ht="44.25" customHeight="1" x14ac:dyDescent="0.25">
      <c r="B92" s="10"/>
      <c r="C92" s="75"/>
      <c r="D92" s="75" t="s">
        <v>5</v>
      </c>
      <c r="E92" s="76" t="s">
        <v>86</v>
      </c>
      <c r="F92" s="77" t="s">
        <v>87</v>
      </c>
      <c r="G92" s="78" t="s">
        <v>77</v>
      </c>
      <c r="H92" s="87">
        <f>H90</f>
        <v>2.2559999999999998</v>
      </c>
      <c r="I92" s="79"/>
      <c r="J92" s="80">
        <f t="shared" si="0"/>
        <v>0</v>
      </c>
      <c r="K92" s="77" t="s">
        <v>69</v>
      </c>
      <c r="L92" s="81" t="s">
        <v>20</v>
      </c>
      <c r="M92" s="82" t="s">
        <v>35</v>
      </c>
      <c r="O92" s="83">
        <f t="shared" si="1"/>
        <v>0</v>
      </c>
      <c r="P92" s="83">
        <v>0</v>
      </c>
      <c r="Q92" s="83">
        <f t="shared" si="2"/>
        <v>0</v>
      </c>
      <c r="R92" s="83">
        <v>0</v>
      </c>
      <c r="S92" s="84">
        <f t="shared" si="3"/>
        <v>0</v>
      </c>
      <c r="AQ92" s="85" t="s">
        <v>81</v>
      </c>
      <c r="AS92" s="85" t="s">
        <v>5</v>
      </c>
      <c r="AT92" s="85" t="s">
        <v>13</v>
      </c>
      <c r="AX92" s="2" t="s">
        <v>64</v>
      </c>
      <c r="BD92" s="86">
        <f t="shared" si="4"/>
        <v>0</v>
      </c>
      <c r="BE92" s="86">
        <f t="shared" si="5"/>
        <v>0</v>
      </c>
      <c r="BF92" s="86">
        <f t="shared" si="6"/>
        <v>0</v>
      </c>
      <c r="BG92" s="86">
        <f t="shared" si="7"/>
        <v>0</v>
      </c>
      <c r="BH92" s="86">
        <f t="shared" si="8"/>
        <v>0</v>
      </c>
      <c r="BI92" s="2" t="s">
        <v>67</v>
      </c>
      <c r="BJ92" s="86">
        <f t="shared" si="9"/>
        <v>0</v>
      </c>
      <c r="BK92" s="2" t="s">
        <v>81</v>
      </c>
      <c r="BL92" s="85" t="s">
        <v>88</v>
      </c>
    </row>
    <row r="93" spans="2:64" s="9" customFormat="1" x14ac:dyDescent="0.25">
      <c r="B93" s="10"/>
      <c r="D93" s="88" t="s">
        <v>89</v>
      </c>
      <c r="F93" s="89" t="s">
        <v>90</v>
      </c>
      <c r="I93" s="90"/>
      <c r="L93" s="91"/>
      <c r="S93" s="92"/>
      <c r="AS93" s="2" t="s">
        <v>89</v>
      </c>
      <c r="AT93" s="2" t="s">
        <v>13</v>
      </c>
    </row>
    <row r="94" spans="2:64" s="62" customFormat="1" ht="22.9" customHeight="1" x14ac:dyDescent="0.2">
      <c r="B94" s="63"/>
      <c r="D94" s="64" t="s">
        <v>60</v>
      </c>
      <c r="E94" s="73" t="s">
        <v>91</v>
      </c>
      <c r="F94" s="73" t="s">
        <v>92</v>
      </c>
      <c r="I94" s="66"/>
      <c r="J94" s="74">
        <f>SUBTOTAL(9,J95:J105)</f>
        <v>0</v>
      </c>
      <c r="L94" s="68"/>
      <c r="O94" s="69">
        <f>SUM(O95:O105)</f>
        <v>0</v>
      </c>
      <c r="Q94" s="69">
        <f>SUM(Q95:Q105)</f>
        <v>0.33997944615384623</v>
      </c>
      <c r="S94" s="70">
        <f>SUM(S95:S105)</f>
        <v>0.23644153846153848</v>
      </c>
      <c r="AQ94" s="64" t="s">
        <v>13</v>
      </c>
      <c r="AS94" s="71" t="s">
        <v>60</v>
      </c>
      <c r="AT94" s="71" t="s">
        <v>67</v>
      </c>
      <c r="AX94" s="64" t="s">
        <v>64</v>
      </c>
      <c r="BJ94" s="72">
        <f>SUM(BJ95:BJ105)</f>
        <v>0</v>
      </c>
    </row>
    <row r="95" spans="2:64" s="9" customFormat="1" ht="16.5" customHeight="1" x14ac:dyDescent="0.25">
      <c r="B95" s="10"/>
      <c r="C95" s="75"/>
      <c r="D95" s="75" t="s">
        <v>5</v>
      </c>
      <c r="E95" s="76" t="s">
        <v>93</v>
      </c>
      <c r="F95" s="77" t="s">
        <v>94</v>
      </c>
      <c r="G95" s="78" t="s">
        <v>7</v>
      </c>
      <c r="H95" s="87">
        <f>H87</f>
        <v>75.2</v>
      </c>
      <c r="I95" s="79"/>
      <c r="J95" s="80">
        <f t="shared" ref="J95:J105" si="10">ROUND(I95*H95,2)</f>
        <v>0</v>
      </c>
      <c r="K95" s="77" t="s">
        <v>69</v>
      </c>
      <c r="L95" s="81" t="s">
        <v>20</v>
      </c>
      <c r="M95" s="82" t="s">
        <v>35</v>
      </c>
      <c r="O95" s="83">
        <f t="shared" ref="O95:O105" si="11">N95*H95</f>
        <v>0</v>
      </c>
      <c r="P95" s="83">
        <v>0</v>
      </c>
      <c r="Q95" s="83">
        <f t="shared" ref="Q95:Q105" si="12">P95*H95</f>
        <v>0</v>
      </c>
      <c r="R95" s="83">
        <v>0</v>
      </c>
      <c r="S95" s="84">
        <f t="shared" ref="S95:S105" si="13">R95*H95</f>
        <v>0</v>
      </c>
      <c r="AQ95" s="85" t="s">
        <v>70</v>
      </c>
      <c r="AS95" s="85" t="s">
        <v>5</v>
      </c>
      <c r="AT95" s="85" t="s">
        <v>13</v>
      </c>
      <c r="AX95" s="2" t="s">
        <v>64</v>
      </c>
      <c r="BD95" s="86">
        <f t="shared" ref="BD95:BD105" si="14">IF(M95="základní",J95,0)</f>
        <v>0</v>
      </c>
      <c r="BE95" s="86">
        <f t="shared" ref="BE95:BE105" si="15">IF(M95="snížená",J95,0)</f>
        <v>0</v>
      </c>
      <c r="BF95" s="86">
        <f t="shared" ref="BF95:BF105" si="16">IF(M95="zákl. přenesená",J95,0)</f>
        <v>0</v>
      </c>
      <c r="BG95" s="86">
        <f t="shared" ref="BG95:BG105" si="17">IF(M95="sníž. přenesená",J95,0)</f>
        <v>0</v>
      </c>
      <c r="BH95" s="86">
        <f t="shared" ref="BH95:BH105" si="18">IF(M95="nulová",J95,0)</f>
        <v>0</v>
      </c>
      <c r="BI95" s="2" t="s">
        <v>67</v>
      </c>
      <c r="BJ95" s="86">
        <f t="shared" ref="BJ95:BJ105" si="19">ROUND(I95*H95,2)</f>
        <v>0</v>
      </c>
      <c r="BK95" s="2" t="s">
        <v>70</v>
      </c>
      <c r="BL95" s="85" t="s">
        <v>95</v>
      </c>
    </row>
    <row r="96" spans="2:64" s="9" customFormat="1" ht="24.2" customHeight="1" x14ac:dyDescent="0.25">
      <c r="B96" s="10"/>
      <c r="C96" s="75"/>
      <c r="D96" s="75" t="s">
        <v>5</v>
      </c>
      <c r="E96" s="76" t="s">
        <v>96</v>
      </c>
      <c r="F96" s="77" t="s">
        <v>97</v>
      </c>
      <c r="G96" s="78" t="s">
        <v>7</v>
      </c>
      <c r="H96" s="87">
        <f>H95</f>
        <v>75.2</v>
      </c>
      <c r="I96" s="79"/>
      <c r="J96" s="80">
        <f t="shared" si="10"/>
        <v>0</v>
      </c>
      <c r="K96" s="77" t="s">
        <v>69</v>
      </c>
      <c r="L96" s="81" t="s">
        <v>20</v>
      </c>
      <c r="M96" s="82" t="s">
        <v>35</v>
      </c>
      <c r="O96" s="83">
        <f t="shared" si="11"/>
        <v>0</v>
      </c>
      <c r="P96" s="83">
        <v>0</v>
      </c>
      <c r="Q96" s="83">
        <f t="shared" si="12"/>
        <v>0</v>
      </c>
      <c r="R96" s="83">
        <v>3.0000000000000001E-3</v>
      </c>
      <c r="S96" s="84">
        <f t="shared" si="13"/>
        <v>0.22560000000000002</v>
      </c>
      <c r="AQ96" s="85" t="s">
        <v>70</v>
      </c>
      <c r="AS96" s="85" t="s">
        <v>5</v>
      </c>
      <c r="AT96" s="85" t="s">
        <v>13</v>
      </c>
      <c r="AX96" s="2" t="s">
        <v>64</v>
      </c>
      <c r="BD96" s="86">
        <f t="shared" si="14"/>
        <v>0</v>
      </c>
      <c r="BE96" s="86">
        <f t="shared" si="15"/>
        <v>0</v>
      </c>
      <c r="BF96" s="86">
        <f t="shared" si="16"/>
        <v>0</v>
      </c>
      <c r="BG96" s="86">
        <f t="shared" si="17"/>
        <v>0</v>
      </c>
      <c r="BH96" s="86">
        <f t="shared" si="18"/>
        <v>0</v>
      </c>
      <c r="BI96" s="2" t="s">
        <v>67</v>
      </c>
      <c r="BJ96" s="86">
        <f t="shared" si="19"/>
        <v>0</v>
      </c>
      <c r="BK96" s="2" t="s">
        <v>70</v>
      </c>
      <c r="BL96" s="85" t="s">
        <v>98</v>
      </c>
    </row>
    <row r="97" spans="2:64" s="9" customFormat="1" ht="16.5" customHeight="1" x14ac:dyDescent="0.25">
      <c r="B97" s="10"/>
      <c r="C97" s="75"/>
      <c r="D97" s="75" t="s">
        <v>5</v>
      </c>
      <c r="E97" s="76" t="s">
        <v>99</v>
      </c>
      <c r="F97" s="77" t="s">
        <v>100</v>
      </c>
      <c r="G97" s="78" t="s">
        <v>7</v>
      </c>
      <c r="H97" s="87">
        <f>H96</f>
        <v>75.2</v>
      </c>
      <c r="I97" s="79"/>
      <c r="J97" s="80">
        <f t="shared" si="10"/>
        <v>0</v>
      </c>
      <c r="K97" s="77" t="s">
        <v>69</v>
      </c>
      <c r="L97" s="81" t="s">
        <v>20</v>
      </c>
      <c r="M97" s="82" t="s">
        <v>35</v>
      </c>
      <c r="O97" s="83">
        <f t="shared" si="11"/>
        <v>0</v>
      </c>
      <c r="P97" s="83">
        <v>2.9999999999999997E-4</v>
      </c>
      <c r="Q97" s="83">
        <f t="shared" si="12"/>
        <v>2.256E-2</v>
      </c>
      <c r="R97" s="83">
        <v>0</v>
      </c>
      <c r="S97" s="84">
        <f t="shared" si="13"/>
        <v>0</v>
      </c>
      <c r="AQ97" s="85" t="s">
        <v>70</v>
      </c>
      <c r="AS97" s="85" t="s">
        <v>5</v>
      </c>
      <c r="AT97" s="85" t="s">
        <v>13</v>
      </c>
      <c r="AX97" s="2" t="s">
        <v>64</v>
      </c>
      <c r="BD97" s="86">
        <f t="shared" si="14"/>
        <v>0</v>
      </c>
      <c r="BE97" s="86">
        <f t="shared" si="15"/>
        <v>0</v>
      </c>
      <c r="BF97" s="86">
        <f t="shared" si="16"/>
        <v>0</v>
      </c>
      <c r="BG97" s="86">
        <f t="shared" si="17"/>
        <v>0</v>
      </c>
      <c r="BH97" s="86">
        <f t="shared" si="18"/>
        <v>0</v>
      </c>
      <c r="BI97" s="2" t="s">
        <v>67</v>
      </c>
      <c r="BJ97" s="86">
        <f t="shared" si="19"/>
        <v>0</v>
      </c>
      <c r="BK97" s="2" t="s">
        <v>70</v>
      </c>
      <c r="BL97" s="85" t="s">
        <v>101</v>
      </c>
    </row>
    <row r="98" spans="2:64" s="9" customFormat="1" ht="39.75" customHeight="1" x14ac:dyDescent="0.25">
      <c r="B98" s="10"/>
      <c r="C98" s="93"/>
      <c r="D98" s="93" t="s">
        <v>102</v>
      </c>
      <c r="E98" s="94" t="s">
        <v>103</v>
      </c>
      <c r="F98" s="95" t="s">
        <v>605</v>
      </c>
      <c r="G98" s="96" t="s">
        <v>7</v>
      </c>
      <c r="H98" s="97">
        <f>H97*1.1</f>
        <v>82.720000000000013</v>
      </c>
      <c r="I98" s="98"/>
      <c r="J98" s="99">
        <f t="shared" si="10"/>
        <v>0</v>
      </c>
      <c r="K98" s="77" t="s">
        <v>69</v>
      </c>
      <c r="L98" s="100" t="s">
        <v>20</v>
      </c>
      <c r="M98" s="101" t="s">
        <v>35</v>
      </c>
      <c r="O98" s="83">
        <f t="shared" si="11"/>
        <v>0</v>
      </c>
      <c r="P98" s="83">
        <v>3.6800000000000001E-3</v>
      </c>
      <c r="Q98" s="83">
        <f t="shared" si="12"/>
        <v>0.30440960000000006</v>
      </c>
      <c r="R98" s="83">
        <v>0</v>
      </c>
      <c r="S98" s="84">
        <f t="shared" si="13"/>
        <v>0</v>
      </c>
      <c r="AQ98" s="85" t="s">
        <v>105</v>
      </c>
      <c r="AS98" s="85" t="s">
        <v>102</v>
      </c>
      <c r="AT98" s="85" t="s">
        <v>13</v>
      </c>
      <c r="AX98" s="2" t="s">
        <v>64</v>
      </c>
      <c r="BD98" s="86">
        <f t="shared" si="14"/>
        <v>0</v>
      </c>
      <c r="BE98" s="86">
        <f t="shared" si="15"/>
        <v>0</v>
      </c>
      <c r="BF98" s="86">
        <f t="shared" si="16"/>
        <v>0</v>
      </c>
      <c r="BG98" s="86">
        <f t="shared" si="17"/>
        <v>0</v>
      </c>
      <c r="BH98" s="86">
        <f t="shared" si="18"/>
        <v>0</v>
      </c>
      <c r="BI98" s="2" t="s">
        <v>67</v>
      </c>
      <c r="BJ98" s="86">
        <f t="shared" si="19"/>
        <v>0</v>
      </c>
      <c r="BK98" s="2" t="s">
        <v>70</v>
      </c>
      <c r="BL98" s="85" t="s">
        <v>106</v>
      </c>
    </row>
    <row r="99" spans="2:64" s="9" customFormat="1" ht="21.75" customHeight="1" x14ac:dyDescent="0.25">
      <c r="B99" s="10"/>
      <c r="C99" s="75"/>
      <c r="D99" s="75" t="s">
        <v>5</v>
      </c>
      <c r="E99" s="76" t="s">
        <v>107</v>
      </c>
      <c r="F99" s="77" t="s">
        <v>8</v>
      </c>
      <c r="G99" s="78" t="s">
        <v>9</v>
      </c>
      <c r="H99" s="115">
        <v>36.138461538461542</v>
      </c>
      <c r="I99" s="79"/>
      <c r="J99" s="80">
        <f t="shared" si="10"/>
        <v>0</v>
      </c>
      <c r="K99" s="77" t="s">
        <v>69</v>
      </c>
      <c r="L99" s="81" t="s">
        <v>20</v>
      </c>
      <c r="M99" s="82" t="s">
        <v>35</v>
      </c>
      <c r="O99" s="83">
        <f t="shared" si="11"/>
        <v>0</v>
      </c>
      <c r="P99" s="83">
        <v>0</v>
      </c>
      <c r="Q99" s="83">
        <f t="shared" si="12"/>
        <v>0</v>
      </c>
      <c r="R99" s="83">
        <v>2.9999999999999997E-4</v>
      </c>
      <c r="S99" s="84">
        <f t="shared" si="13"/>
        <v>1.0841538461538461E-2</v>
      </c>
      <c r="AQ99" s="85" t="s">
        <v>70</v>
      </c>
      <c r="AS99" s="85" t="s">
        <v>5</v>
      </c>
      <c r="AT99" s="85" t="s">
        <v>13</v>
      </c>
      <c r="AX99" s="2" t="s">
        <v>64</v>
      </c>
      <c r="BD99" s="86">
        <f t="shared" si="14"/>
        <v>0</v>
      </c>
      <c r="BE99" s="86">
        <f t="shared" si="15"/>
        <v>0</v>
      </c>
      <c r="BF99" s="86">
        <f t="shared" si="16"/>
        <v>0</v>
      </c>
      <c r="BG99" s="86">
        <f t="shared" si="17"/>
        <v>0</v>
      </c>
      <c r="BH99" s="86">
        <f t="shared" si="18"/>
        <v>0</v>
      </c>
      <c r="BI99" s="2" t="s">
        <v>67</v>
      </c>
      <c r="BJ99" s="86">
        <f t="shared" si="19"/>
        <v>0</v>
      </c>
      <c r="BK99" s="2" t="s">
        <v>70</v>
      </c>
      <c r="BL99" s="85" t="s">
        <v>108</v>
      </c>
    </row>
    <row r="100" spans="2:64" s="9" customFormat="1" ht="21.75" customHeight="1" x14ac:dyDescent="0.25">
      <c r="B100" s="10"/>
      <c r="C100" s="75"/>
      <c r="D100" s="75" t="s">
        <v>5</v>
      </c>
      <c r="E100" s="76" t="s">
        <v>109</v>
      </c>
      <c r="F100" s="77" t="s">
        <v>110</v>
      </c>
      <c r="G100" s="78" t="s">
        <v>9</v>
      </c>
      <c r="H100" s="87">
        <f>H99</f>
        <v>36.138461538461542</v>
      </c>
      <c r="I100" s="79"/>
      <c r="J100" s="80">
        <f t="shared" si="10"/>
        <v>0</v>
      </c>
      <c r="K100" s="77" t="s">
        <v>69</v>
      </c>
      <c r="L100" s="81" t="s">
        <v>20</v>
      </c>
      <c r="M100" s="82" t="s">
        <v>35</v>
      </c>
      <c r="O100" s="83">
        <f t="shared" si="11"/>
        <v>0</v>
      </c>
      <c r="P100" s="83">
        <v>1.0000000000000001E-5</v>
      </c>
      <c r="Q100" s="83">
        <f t="shared" si="12"/>
        <v>3.6138461538461547E-4</v>
      </c>
      <c r="R100" s="83">
        <v>0</v>
      </c>
      <c r="S100" s="84">
        <f t="shared" si="13"/>
        <v>0</v>
      </c>
      <c r="AQ100" s="85" t="s">
        <v>70</v>
      </c>
      <c r="AS100" s="85" t="s">
        <v>5</v>
      </c>
      <c r="AT100" s="85" t="s">
        <v>13</v>
      </c>
      <c r="AX100" s="2" t="s">
        <v>64</v>
      </c>
      <c r="BD100" s="86">
        <f t="shared" si="14"/>
        <v>0</v>
      </c>
      <c r="BE100" s="86">
        <f t="shared" si="15"/>
        <v>0</v>
      </c>
      <c r="BF100" s="86">
        <f t="shared" si="16"/>
        <v>0</v>
      </c>
      <c r="BG100" s="86">
        <f t="shared" si="17"/>
        <v>0</v>
      </c>
      <c r="BH100" s="86">
        <f t="shared" si="18"/>
        <v>0</v>
      </c>
      <c r="BI100" s="2" t="s">
        <v>67</v>
      </c>
      <c r="BJ100" s="86">
        <f t="shared" si="19"/>
        <v>0</v>
      </c>
      <c r="BK100" s="2" t="s">
        <v>70</v>
      </c>
      <c r="BL100" s="85" t="s">
        <v>111</v>
      </c>
    </row>
    <row r="101" spans="2:64" s="9" customFormat="1" ht="16.5" customHeight="1" x14ac:dyDescent="0.25">
      <c r="B101" s="10"/>
      <c r="C101" s="93"/>
      <c r="D101" s="93" t="s">
        <v>102</v>
      </c>
      <c r="E101" s="94" t="s">
        <v>112</v>
      </c>
      <c r="F101" s="95" t="s">
        <v>113</v>
      </c>
      <c r="G101" s="96" t="s">
        <v>9</v>
      </c>
      <c r="H101" s="97">
        <f>H99</f>
        <v>36.138461538461542</v>
      </c>
      <c r="I101" s="98"/>
      <c r="J101" s="99">
        <f t="shared" si="10"/>
        <v>0</v>
      </c>
      <c r="K101" s="77" t="s">
        <v>69</v>
      </c>
      <c r="L101" s="100" t="s">
        <v>20</v>
      </c>
      <c r="M101" s="101" t="s">
        <v>35</v>
      </c>
      <c r="O101" s="83">
        <f t="shared" si="11"/>
        <v>0</v>
      </c>
      <c r="P101" s="83">
        <v>3.5E-4</v>
      </c>
      <c r="Q101" s="83">
        <f t="shared" si="12"/>
        <v>1.2648461538461539E-2</v>
      </c>
      <c r="R101" s="83">
        <v>0</v>
      </c>
      <c r="S101" s="84">
        <f t="shared" si="13"/>
        <v>0</v>
      </c>
      <c r="AQ101" s="85" t="s">
        <v>105</v>
      </c>
      <c r="AS101" s="85" t="s">
        <v>102</v>
      </c>
      <c r="AT101" s="85" t="s">
        <v>13</v>
      </c>
      <c r="AX101" s="2" t="s">
        <v>64</v>
      </c>
      <c r="BD101" s="86">
        <f t="shared" si="14"/>
        <v>0</v>
      </c>
      <c r="BE101" s="86">
        <f t="shared" si="15"/>
        <v>0</v>
      </c>
      <c r="BF101" s="86">
        <f t="shared" si="16"/>
        <v>0</v>
      </c>
      <c r="BG101" s="86">
        <f t="shared" si="17"/>
        <v>0</v>
      </c>
      <c r="BH101" s="86">
        <f t="shared" si="18"/>
        <v>0</v>
      </c>
      <c r="BI101" s="2" t="s">
        <v>67</v>
      </c>
      <c r="BJ101" s="86">
        <f t="shared" si="19"/>
        <v>0</v>
      </c>
      <c r="BK101" s="2" t="s">
        <v>70</v>
      </c>
      <c r="BL101" s="85" t="s">
        <v>114</v>
      </c>
    </row>
    <row r="102" spans="2:64" s="9" customFormat="1" ht="36" x14ac:dyDescent="0.25">
      <c r="B102" s="10"/>
      <c r="C102" s="75"/>
      <c r="D102" s="75" t="s">
        <v>5</v>
      </c>
      <c r="E102" s="76" t="s">
        <v>79</v>
      </c>
      <c r="F102" s="77" t="s">
        <v>80</v>
      </c>
      <c r="G102" s="78" t="s">
        <v>77</v>
      </c>
      <c r="H102" s="87">
        <f>0.003*H96</f>
        <v>0.22560000000000002</v>
      </c>
      <c r="I102" s="79"/>
      <c r="J102" s="80">
        <f t="shared" si="10"/>
        <v>0</v>
      </c>
      <c r="K102" s="77" t="s">
        <v>69</v>
      </c>
      <c r="L102" s="81" t="s">
        <v>20</v>
      </c>
      <c r="M102" s="82" t="s">
        <v>35</v>
      </c>
      <c r="O102" s="83">
        <f t="shared" si="11"/>
        <v>0</v>
      </c>
      <c r="P102" s="83">
        <v>0</v>
      </c>
      <c r="Q102" s="83">
        <f t="shared" si="12"/>
        <v>0</v>
      </c>
      <c r="R102" s="83">
        <v>0</v>
      </c>
      <c r="S102" s="84">
        <f t="shared" si="13"/>
        <v>0</v>
      </c>
      <c r="AQ102" s="85" t="s">
        <v>81</v>
      </c>
      <c r="AS102" s="85" t="s">
        <v>5</v>
      </c>
      <c r="AT102" s="85" t="s">
        <v>13</v>
      </c>
      <c r="AX102" s="2" t="s">
        <v>64</v>
      </c>
      <c r="BD102" s="86">
        <f t="shared" si="14"/>
        <v>0</v>
      </c>
      <c r="BE102" s="86">
        <f t="shared" si="15"/>
        <v>0</v>
      </c>
      <c r="BF102" s="86">
        <f t="shared" si="16"/>
        <v>0</v>
      </c>
      <c r="BG102" s="86">
        <f t="shared" si="17"/>
        <v>0</v>
      </c>
      <c r="BH102" s="86">
        <f t="shared" si="18"/>
        <v>0</v>
      </c>
      <c r="BI102" s="2" t="s">
        <v>67</v>
      </c>
      <c r="BJ102" s="86">
        <f t="shared" si="19"/>
        <v>0</v>
      </c>
      <c r="BK102" s="2" t="s">
        <v>81</v>
      </c>
      <c r="BL102" s="85" t="s">
        <v>82</v>
      </c>
    </row>
    <row r="103" spans="2:64" s="9" customFormat="1" ht="48" x14ac:dyDescent="0.25">
      <c r="B103" s="10"/>
      <c r="C103" s="75"/>
      <c r="D103" s="75" t="s">
        <v>5</v>
      </c>
      <c r="E103" s="76" t="s">
        <v>83</v>
      </c>
      <c r="F103" s="77" t="s">
        <v>84</v>
      </c>
      <c r="G103" s="78" t="s">
        <v>77</v>
      </c>
      <c r="H103" s="87">
        <f>H102*19</f>
        <v>4.2864000000000004</v>
      </c>
      <c r="I103" s="79"/>
      <c r="J103" s="80">
        <f t="shared" si="10"/>
        <v>0</v>
      </c>
      <c r="K103" s="77" t="s">
        <v>69</v>
      </c>
      <c r="L103" s="81" t="s">
        <v>20</v>
      </c>
      <c r="M103" s="82" t="s">
        <v>35</v>
      </c>
      <c r="O103" s="83">
        <f t="shared" si="11"/>
        <v>0</v>
      </c>
      <c r="P103" s="83">
        <v>0</v>
      </c>
      <c r="Q103" s="83">
        <f t="shared" si="12"/>
        <v>0</v>
      </c>
      <c r="R103" s="83">
        <v>0</v>
      </c>
      <c r="S103" s="84">
        <f t="shared" si="13"/>
        <v>0</v>
      </c>
      <c r="AQ103" s="85" t="s">
        <v>81</v>
      </c>
      <c r="AS103" s="85" t="s">
        <v>5</v>
      </c>
      <c r="AT103" s="85" t="s">
        <v>13</v>
      </c>
      <c r="AX103" s="2" t="s">
        <v>64</v>
      </c>
      <c r="BD103" s="86">
        <f t="shared" si="14"/>
        <v>0</v>
      </c>
      <c r="BE103" s="86">
        <f t="shared" si="15"/>
        <v>0</v>
      </c>
      <c r="BF103" s="86">
        <f t="shared" si="16"/>
        <v>0</v>
      </c>
      <c r="BG103" s="86">
        <f t="shared" si="17"/>
        <v>0</v>
      </c>
      <c r="BH103" s="86">
        <f t="shared" si="18"/>
        <v>0</v>
      </c>
      <c r="BI103" s="2" t="s">
        <v>67</v>
      </c>
      <c r="BJ103" s="86">
        <f t="shared" si="19"/>
        <v>0</v>
      </c>
      <c r="BK103" s="2" t="s">
        <v>81</v>
      </c>
      <c r="BL103" s="85" t="s">
        <v>85</v>
      </c>
    </row>
    <row r="104" spans="2:64" s="9" customFormat="1" ht="44.25" customHeight="1" x14ac:dyDescent="0.25">
      <c r="B104" s="10"/>
      <c r="C104" s="75"/>
      <c r="D104" s="75" t="s">
        <v>5</v>
      </c>
      <c r="E104" s="76" t="s">
        <v>115</v>
      </c>
      <c r="F104" s="77" t="s">
        <v>116</v>
      </c>
      <c r="G104" s="78" t="s">
        <v>77</v>
      </c>
      <c r="H104" s="87">
        <v>0.218</v>
      </c>
      <c r="I104" s="79"/>
      <c r="J104" s="80">
        <f t="shared" si="10"/>
        <v>0</v>
      </c>
      <c r="K104" s="77" t="s">
        <v>69</v>
      </c>
      <c r="L104" s="81" t="s">
        <v>20</v>
      </c>
      <c r="M104" s="82" t="s">
        <v>35</v>
      </c>
      <c r="O104" s="83">
        <f t="shared" si="11"/>
        <v>0</v>
      </c>
      <c r="P104" s="83">
        <v>0</v>
      </c>
      <c r="Q104" s="83">
        <f t="shared" si="12"/>
        <v>0</v>
      </c>
      <c r="R104" s="83">
        <v>0</v>
      </c>
      <c r="S104" s="84">
        <f t="shared" si="13"/>
        <v>0</v>
      </c>
      <c r="AQ104" s="85" t="s">
        <v>81</v>
      </c>
      <c r="AS104" s="85" t="s">
        <v>5</v>
      </c>
      <c r="AT104" s="85" t="s">
        <v>13</v>
      </c>
      <c r="AX104" s="2" t="s">
        <v>64</v>
      </c>
      <c r="BD104" s="86">
        <f t="shared" si="14"/>
        <v>0</v>
      </c>
      <c r="BE104" s="86">
        <f t="shared" si="15"/>
        <v>0</v>
      </c>
      <c r="BF104" s="86">
        <f t="shared" si="16"/>
        <v>0</v>
      </c>
      <c r="BG104" s="86">
        <f t="shared" si="17"/>
        <v>0</v>
      </c>
      <c r="BH104" s="86">
        <f t="shared" si="18"/>
        <v>0</v>
      </c>
      <c r="BI104" s="2" t="s">
        <v>67</v>
      </c>
      <c r="BJ104" s="86">
        <f t="shared" si="19"/>
        <v>0</v>
      </c>
      <c r="BK104" s="2" t="s">
        <v>81</v>
      </c>
      <c r="BL104" s="85" t="s">
        <v>88</v>
      </c>
    </row>
    <row r="105" spans="2:64" s="9" customFormat="1" ht="44.25" customHeight="1" x14ac:dyDescent="0.25">
      <c r="B105" s="10"/>
      <c r="C105" s="75"/>
      <c r="D105" s="75" t="s">
        <v>5</v>
      </c>
      <c r="E105" s="76" t="s">
        <v>117</v>
      </c>
      <c r="F105" s="77" t="s">
        <v>118</v>
      </c>
      <c r="G105" s="78" t="s">
        <v>77</v>
      </c>
      <c r="H105" s="87">
        <f>H102</f>
        <v>0.22560000000000002</v>
      </c>
      <c r="I105" s="79"/>
      <c r="J105" s="80">
        <f t="shared" si="10"/>
        <v>0</v>
      </c>
      <c r="K105" s="77" t="s">
        <v>69</v>
      </c>
      <c r="L105" s="81" t="s">
        <v>20</v>
      </c>
      <c r="M105" s="82" t="s">
        <v>35</v>
      </c>
      <c r="O105" s="83">
        <f t="shared" si="11"/>
        <v>0</v>
      </c>
      <c r="P105" s="83">
        <v>0</v>
      </c>
      <c r="Q105" s="83">
        <f t="shared" si="12"/>
        <v>0</v>
      </c>
      <c r="R105" s="83">
        <v>0</v>
      </c>
      <c r="S105" s="84">
        <f t="shared" si="13"/>
        <v>0</v>
      </c>
      <c r="AQ105" s="85" t="s">
        <v>70</v>
      </c>
      <c r="AS105" s="85" t="s">
        <v>5</v>
      </c>
      <c r="AT105" s="85" t="s">
        <v>13</v>
      </c>
      <c r="AX105" s="2" t="s">
        <v>64</v>
      </c>
      <c r="BD105" s="86">
        <f t="shared" si="14"/>
        <v>0</v>
      </c>
      <c r="BE105" s="86">
        <f t="shared" si="15"/>
        <v>0</v>
      </c>
      <c r="BF105" s="86">
        <f t="shared" si="16"/>
        <v>0</v>
      </c>
      <c r="BG105" s="86">
        <f t="shared" si="17"/>
        <v>0</v>
      </c>
      <c r="BH105" s="86">
        <f t="shared" si="18"/>
        <v>0</v>
      </c>
      <c r="BI105" s="2" t="s">
        <v>67</v>
      </c>
      <c r="BJ105" s="86">
        <f t="shared" si="19"/>
        <v>0</v>
      </c>
      <c r="BK105" s="2" t="s">
        <v>70</v>
      </c>
      <c r="BL105" s="85" t="s">
        <v>119</v>
      </c>
    </row>
    <row r="106" spans="2:64" s="62" customFormat="1" ht="22.9" customHeight="1" x14ac:dyDescent="0.2">
      <c r="B106" s="63"/>
      <c r="D106" s="64" t="s">
        <v>60</v>
      </c>
      <c r="E106" s="73" t="s">
        <v>120</v>
      </c>
      <c r="F106" s="73" t="s">
        <v>121</v>
      </c>
      <c r="I106" s="66"/>
      <c r="J106" s="74">
        <f>SUBTOTAL(9,J107:J109)</f>
        <v>0</v>
      </c>
      <c r="L106" s="68"/>
      <c r="O106" s="69">
        <f>SUM(O107:O109)</f>
        <v>0</v>
      </c>
      <c r="Q106" s="69">
        <f>SUM(Q107:Q109)</f>
        <v>8.3999999999999995E-3</v>
      </c>
      <c r="S106" s="70">
        <f>SUM(S107:S109)</f>
        <v>0</v>
      </c>
      <c r="AQ106" s="64" t="s">
        <v>13</v>
      </c>
      <c r="AS106" s="71" t="s">
        <v>60</v>
      </c>
      <c r="AT106" s="71" t="s">
        <v>67</v>
      </c>
      <c r="AX106" s="64" t="s">
        <v>64</v>
      </c>
      <c r="BJ106" s="72">
        <f>SUM(BJ107:BJ109)</f>
        <v>0</v>
      </c>
    </row>
    <row r="107" spans="2:64" s="9" customFormat="1" ht="37.9" customHeight="1" x14ac:dyDescent="0.25">
      <c r="B107" s="10"/>
      <c r="C107" s="75"/>
      <c r="D107" s="75" t="s">
        <v>5</v>
      </c>
      <c r="E107" s="76" t="s">
        <v>122</v>
      </c>
      <c r="F107" s="77" t="s">
        <v>10</v>
      </c>
      <c r="G107" s="78" t="s">
        <v>7</v>
      </c>
      <c r="H107" s="115">
        <v>56</v>
      </c>
      <c r="I107" s="79"/>
      <c r="J107" s="80">
        <f>ROUND(I107*H107,2)</f>
        <v>0</v>
      </c>
      <c r="K107" s="77" t="s">
        <v>69</v>
      </c>
      <c r="L107" s="81" t="s">
        <v>20</v>
      </c>
      <c r="M107" s="82" t="s">
        <v>35</v>
      </c>
      <c r="O107" s="83">
        <f>N107*H107</f>
        <v>0</v>
      </c>
      <c r="P107" s="83">
        <v>2.0000000000000002E-5</v>
      </c>
      <c r="Q107" s="83">
        <f>P107*H107</f>
        <v>1.1200000000000001E-3</v>
      </c>
      <c r="R107" s="83">
        <v>0</v>
      </c>
      <c r="S107" s="84">
        <f>R107*H107</f>
        <v>0</v>
      </c>
      <c r="AQ107" s="85" t="s">
        <v>70</v>
      </c>
      <c r="AS107" s="85" t="s">
        <v>5</v>
      </c>
      <c r="AT107" s="85" t="s">
        <v>13</v>
      </c>
      <c r="AX107" s="2" t="s">
        <v>64</v>
      </c>
      <c r="BD107" s="86">
        <f>IF(M107="základní",J107,0)</f>
        <v>0</v>
      </c>
      <c r="BE107" s="86">
        <f>IF(M107="snížená",J107,0)</f>
        <v>0</v>
      </c>
      <c r="BF107" s="86">
        <f>IF(M107="zákl. přenesená",J107,0)</f>
        <v>0</v>
      </c>
      <c r="BG107" s="86">
        <f>IF(M107="sníž. přenesená",J107,0)</f>
        <v>0</v>
      </c>
      <c r="BH107" s="86">
        <f>IF(M107="nulová",J107,0)</f>
        <v>0</v>
      </c>
      <c r="BI107" s="2" t="s">
        <v>67</v>
      </c>
      <c r="BJ107" s="86">
        <f>ROUND(I107*H107,2)</f>
        <v>0</v>
      </c>
      <c r="BK107" s="2" t="s">
        <v>70</v>
      </c>
      <c r="BL107" s="85" t="s">
        <v>123</v>
      </c>
    </row>
    <row r="108" spans="2:64" s="9" customFormat="1" ht="24.2" customHeight="1" x14ac:dyDescent="0.25">
      <c r="B108" s="10"/>
      <c r="C108" s="75"/>
      <c r="D108" s="75" t="s">
        <v>5</v>
      </c>
      <c r="E108" s="76" t="s">
        <v>124</v>
      </c>
      <c r="F108" s="77" t="s">
        <v>125</v>
      </c>
      <c r="G108" s="78" t="s">
        <v>7</v>
      </c>
      <c r="H108" s="87">
        <f>H107</f>
        <v>56</v>
      </c>
      <c r="I108" s="79"/>
      <c r="J108" s="80">
        <f>ROUND(I108*H108,2)</f>
        <v>0</v>
      </c>
      <c r="K108" s="77" t="s">
        <v>69</v>
      </c>
      <c r="L108" s="81" t="s">
        <v>20</v>
      </c>
      <c r="M108" s="82" t="s">
        <v>35</v>
      </c>
      <c r="O108" s="83">
        <f>N108*H108</f>
        <v>0</v>
      </c>
      <c r="P108" s="83">
        <v>0</v>
      </c>
      <c r="Q108" s="83">
        <f>P108*H108</f>
        <v>0</v>
      </c>
      <c r="R108" s="83">
        <v>0</v>
      </c>
      <c r="S108" s="84">
        <f>R108*H108</f>
        <v>0</v>
      </c>
      <c r="AQ108" s="85" t="s">
        <v>70</v>
      </c>
      <c r="AS108" s="85" t="s">
        <v>5</v>
      </c>
      <c r="AT108" s="85" t="s">
        <v>13</v>
      </c>
      <c r="AX108" s="2" t="s">
        <v>64</v>
      </c>
      <c r="BD108" s="86">
        <f>IF(M108="základní",J108,0)</f>
        <v>0</v>
      </c>
      <c r="BE108" s="86">
        <f>IF(M108="snížená",J108,0)</f>
        <v>0</v>
      </c>
      <c r="BF108" s="86">
        <f>IF(M108="zákl. přenesená",J108,0)</f>
        <v>0</v>
      </c>
      <c r="BG108" s="86">
        <f>IF(M108="sníž. přenesená",J108,0)</f>
        <v>0</v>
      </c>
      <c r="BH108" s="86">
        <f>IF(M108="nulová",J108,0)</f>
        <v>0</v>
      </c>
      <c r="BI108" s="2" t="s">
        <v>67</v>
      </c>
      <c r="BJ108" s="86">
        <f>ROUND(I108*H108,2)</f>
        <v>0</v>
      </c>
      <c r="BK108" s="2" t="s">
        <v>70</v>
      </c>
      <c r="BL108" s="85" t="s">
        <v>126</v>
      </c>
    </row>
    <row r="109" spans="2:64" s="9" customFormat="1" ht="24.2" customHeight="1" x14ac:dyDescent="0.25">
      <c r="B109" s="10"/>
      <c r="C109" s="75"/>
      <c r="D109" s="75" t="s">
        <v>5</v>
      </c>
      <c r="E109" s="76" t="s">
        <v>127</v>
      </c>
      <c r="F109" s="77" t="s">
        <v>128</v>
      </c>
      <c r="G109" s="78" t="s">
        <v>7</v>
      </c>
      <c r="H109" s="87">
        <f>H108</f>
        <v>56</v>
      </c>
      <c r="I109" s="79"/>
      <c r="J109" s="80">
        <f>ROUND(I109*H109,2)</f>
        <v>0</v>
      </c>
      <c r="K109" s="77" t="s">
        <v>69</v>
      </c>
      <c r="L109" s="81" t="s">
        <v>20</v>
      </c>
      <c r="M109" s="82" t="s">
        <v>35</v>
      </c>
      <c r="O109" s="83">
        <f>N109*H109</f>
        <v>0</v>
      </c>
      <c r="P109" s="83">
        <v>1.2999999999999999E-4</v>
      </c>
      <c r="Q109" s="83">
        <f>P109*H109</f>
        <v>7.2799999999999991E-3</v>
      </c>
      <c r="R109" s="83">
        <v>0</v>
      </c>
      <c r="S109" s="84">
        <f>R109*H109</f>
        <v>0</v>
      </c>
      <c r="AQ109" s="85" t="s">
        <v>70</v>
      </c>
      <c r="AS109" s="85" t="s">
        <v>5</v>
      </c>
      <c r="AT109" s="85" t="s">
        <v>13</v>
      </c>
      <c r="AX109" s="2" t="s">
        <v>64</v>
      </c>
      <c r="BD109" s="86">
        <f>IF(M109="základní",J109,0)</f>
        <v>0</v>
      </c>
      <c r="BE109" s="86">
        <f>IF(M109="snížená",J109,0)</f>
        <v>0</v>
      </c>
      <c r="BF109" s="86">
        <f>IF(M109="zákl. přenesená",J109,0)</f>
        <v>0</v>
      </c>
      <c r="BG109" s="86">
        <f>IF(M109="sníž. přenesená",J109,0)</f>
        <v>0</v>
      </c>
      <c r="BH109" s="86">
        <f>IF(M109="nulová",J109,0)</f>
        <v>0</v>
      </c>
      <c r="BI109" s="2" t="s">
        <v>67</v>
      </c>
      <c r="BJ109" s="86">
        <f>ROUND(I109*H109,2)</f>
        <v>0</v>
      </c>
      <c r="BK109" s="2" t="s">
        <v>70</v>
      </c>
      <c r="BL109" s="85" t="s">
        <v>129</v>
      </c>
    </row>
    <row r="110" spans="2:64" s="62" customFormat="1" ht="22.9" customHeight="1" x14ac:dyDescent="0.2">
      <c r="B110" s="63"/>
      <c r="D110" s="64" t="s">
        <v>60</v>
      </c>
      <c r="E110" s="73" t="s">
        <v>130</v>
      </c>
      <c r="F110" s="73" t="s">
        <v>131</v>
      </c>
      <c r="I110" s="66"/>
      <c r="J110" s="74">
        <f>SUBTOTAL(9,J111:J116)</f>
        <v>0</v>
      </c>
      <c r="L110" s="68"/>
      <c r="O110" s="69">
        <f>SUM(O111:O116)</f>
        <v>0</v>
      </c>
      <c r="Q110" s="69">
        <f>SUM(Q111:Q116)</f>
        <v>0.18067</v>
      </c>
      <c r="S110" s="70">
        <f>SUM(S111:S116)</f>
        <v>5.518E-2</v>
      </c>
      <c r="AQ110" s="64" t="s">
        <v>13</v>
      </c>
      <c r="AS110" s="71" t="s">
        <v>60</v>
      </c>
      <c r="AT110" s="71" t="s">
        <v>67</v>
      </c>
      <c r="AX110" s="64" t="s">
        <v>64</v>
      </c>
      <c r="BJ110" s="72">
        <f>SUM(BJ111:BJ116)</f>
        <v>0</v>
      </c>
    </row>
    <row r="111" spans="2:64" s="9" customFormat="1" ht="24.2" customHeight="1" x14ac:dyDescent="0.25">
      <c r="B111" s="10"/>
      <c r="C111" s="75"/>
      <c r="D111" s="75" t="s">
        <v>5</v>
      </c>
      <c r="E111" s="76" t="s">
        <v>132</v>
      </c>
      <c r="F111" s="77" t="s">
        <v>133</v>
      </c>
      <c r="G111" s="78" t="s">
        <v>7</v>
      </c>
      <c r="H111" s="87">
        <f>H107+H112</f>
        <v>145</v>
      </c>
      <c r="I111" s="79"/>
      <c r="J111" s="80">
        <f t="shared" ref="J111:J116" si="20">ROUND(I111*H111,2)</f>
        <v>0</v>
      </c>
      <c r="K111" s="77" t="s">
        <v>69</v>
      </c>
      <c r="L111" s="81" t="s">
        <v>20</v>
      </c>
      <c r="M111" s="82" t="s">
        <v>35</v>
      </c>
      <c r="O111" s="83">
        <f t="shared" ref="O111:O116" si="21">N111*H111</f>
        <v>0</v>
      </c>
      <c r="P111" s="83">
        <v>0</v>
      </c>
      <c r="Q111" s="83">
        <f t="shared" ref="Q111:Q116" si="22">P111*H111</f>
        <v>0</v>
      </c>
      <c r="R111" s="83">
        <v>0</v>
      </c>
      <c r="S111" s="84">
        <f t="shared" ref="S111:S116" si="23">R111*H111</f>
        <v>0</v>
      </c>
      <c r="AQ111" s="85" t="s">
        <v>70</v>
      </c>
      <c r="AS111" s="85" t="s">
        <v>5</v>
      </c>
      <c r="AT111" s="85" t="s">
        <v>13</v>
      </c>
      <c r="AX111" s="2" t="s">
        <v>64</v>
      </c>
      <c r="BD111" s="86">
        <f t="shared" ref="BD111:BD116" si="24">IF(M111="základní",J111,0)</f>
        <v>0</v>
      </c>
      <c r="BE111" s="86">
        <f t="shared" ref="BE111:BE116" si="25">IF(M111="snížená",J111,0)</f>
        <v>0</v>
      </c>
      <c r="BF111" s="86">
        <f t="shared" ref="BF111:BF116" si="26">IF(M111="zákl. přenesená",J111,0)</f>
        <v>0</v>
      </c>
      <c r="BG111" s="86">
        <f t="shared" ref="BG111:BG116" si="27">IF(M111="sníž. přenesená",J111,0)</f>
        <v>0</v>
      </c>
      <c r="BH111" s="86">
        <f t="shared" ref="BH111:BH116" si="28">IF(M111="nulová",J111,0)</f>
        <v>0</v>
      </c>
      <c r="BI111" s="2" t="s">
        <v>67</v>
      </c>
      <c r="BJ111" s="86">
        <f t="shared" ref="BJ111:BJ116" si="29">ROUND(I111*H111,2)</f>
        <v>0</v>
      </c>
      <c r="BK111" s="2" t="s">
        <v>70</v>
      </c>
      <c r="BL111" s="85" t="s">
        <v>134</v>
      </c>
    </row>
    <row r="112" spans="2:64" s="9" customFormat="1" ht="16.5" customHeight="1" x14ac:dyDescent="0.25">
      <c r="B112" s="10"/>
      <c r="C112" s="75"/>
      <c r="D112" s="75" t="s">
        <v>5</v>
      </c>
      <c r="E112" s="76" t="s">
        <v>135</v>
      </c>
      <c r="F112" s="77" t="s">
        <v>11</v>
      </c>
      <c r="G112" s="78" t="s">
        <v>7</v>
      </c>
      <c r="H112" s="115">
        <v>89</v>
      </c>
      <c r="I112" s="79"/>
      <c r="J112" s="80">
        <f t="shared" si="20"/>
        <v>0</v>
      </c>
      <c r="K112" s="77" t="s">
        <v>69</v>
      </c>
      <c r="L112" s="81" t="s">
        <v>20</v>
      </c>
      <c r="M112" s="82" t="s">
        <v>35</v>
      </c>
      <c r="O112" s="83">
        <f t="shared" si="21"/>
        <v>0</v>
      </c>
      <c r="P112" s="83">
        <v>1E-3</v>
      </c>
      <c r="Q112" s="83">
        <f t="shared" si="22"/>
        <v>8.8999999999999996E-2</v>
      </c>
      <c r="R112" s="83">
        <v>3.1E-4</v>
      </c>
      <c r="S112" s="84">
        <f t="shared" si="23"/>
        <v>2.759E-2</v>
      </c>
      <c r="AQ112" s="85" t="s">
        <v>70</v>
      </c>
      <c r="AS112" s="85" t="s">
        <v>5</v>
      </c>
      <c r="AT112" s="85" t="s">
        <v>13</v>
      </c>
      <c r="AX112" s="2" t="s">
        <v>64</v>
      </c>
      <c r="BD112" s="86">
        <f t="shared" si="24"/>
        <v>0</v>
      </c>
      <c r="BE112" s="86">
        <f t="shared" si="25"/>
        <v>0</v>
      </c>
      <c r="BF112" s="86">
        <f t="shared" si="26"/>
        <v>0</v>
      </c>
      <c r="BG112" s="86">
        <f t="shared" si="27"/>
        <v>0</v>
      </c>
      <c r="BH112" s="86">
        <f t="shared" si="28"/>
        <v>0</v>
      </c>
      <c r="BI112" s="2" t="s">
        <v>67</v>
      </c>
      <c r="BJ112" s="86">
        <f t="shared" si="29"/>
        <v>0</v>
      </c>
      <c r="BK112" s="2" t="s">
        <v>70</v>
      </c>
      <c r="BL112" s="85" t="s">
        <v>136</v>
      </c>
    </row>
    <row r="113" spans="2:64" s="9" customFormat="1" ht="24.2" customHeight="1" x14ac:dyDescent="0.25">
      <c r="B113" s="10"/>
      <c r="C113" s="75"/>
      <c r="D113" s="75" t="s">
        <v>5</v>
      </c>
      <c r="E113" s="76" t="s">
        <v>137</v>
      </c>
      <c r="F113" s="77" t="s">
        <v>138</v>
      </c>
      <c r="G113" s="78" t="s">
        <v>7</v>
      </c>
      <c r="H113" s="87">
        <f>H112</f>
        <v>89</v>
      </c>
      <c r="I113" s="79"/>
      <c r="J113" s="80">
        <f t="shared" si="20"/>
        <v>0</v>
      </c>
      <c r="K113" s="77" t="s">
        <v>69</v>
      </c>
      <c r="L113" s="81" t="s">
        <v>20</v>
      </c>
      <c r="M113" s="82" t="s">
        <v>35</v>
      </c>
      <c r="O113" s="83">
        <f t="shared" si="21"/>
        <v>0</v>
      </c>
      <c r="P113" s="83">
        <v>1E-3</v>
      </c>
      <c r="Q113" s="83">
        <f t="shared" si="22"/>
        <v>8.8999999999999996E-2</v>
      </c>
      <c r="R113" s="83">
        <v>3.1E-4</v>
      </c>
      <c r="S113" s="84">
        <f t="shared" si="23"/>
        <v>2.759E-2</v>
      </c>
      <c r="AQ113" s="85" t="s">
        <v>70</v>
      </c>
      <c r="AS113" s="85" t="s">
        <v>5</v>
      </c>
      <c r="AT113" s="85" t="s">
        <v>13</v>
      </c>
      <c r="AX113" s="2" t="s">
        <v>64</v>
      </c>
      <c r="BD113" s="86">
        <f t="shared" si="24"/>
        <v>0</v>
      </c>
      <c r="BE113" s="86">
        <f t="shared" si="25"/>
        <v>0</v>
      </c>
      <c r="BF113" s="86">
        <f t="shared" si="26"/>
        <v>0</v>
      </c>
      <c r="BG113" s="86">
        <f t="shared" si="27"/>
        <v>0</v>
      </c>
      <c r="BH113" s="86">
        <f t="shared" si="28"/>
        <v>0</v>
      </c>
      <c r="BI113" s="2" t="s">
        <v>67</v>
      </c>
      <c r="BJ113" s="86">
        <f t="shared" si="29"/>
        <v>0</v>
      </c>
      <c r="BK113" s="2" t="s">
        <v>70</v>
      </c>
      <c r="BL113" s="85" t="s">
        <v>139</v>
      </c>
    </row>
    <row r="114" spans="2:64" s="9" customFormat="1" ht="24.2" customHeight="1" x14ac:dyDescent="0.25">
      <c r="B114" s="10"/>
      <c r="C114" s="75"/>
      <c r="D114" s="75" t="s">
        <v>5</v>
      </c>
      <c r="E114" s="76" t="s">
        <v>140</v>
      </c>
      <c r="F114" s="77" t="s">
        <v>141</v>
      </c>
      <c r="G114" s="78" t="s">
        <v>7</v>
      </c>
      <c r="H114" s="87">
        <f>H113</f>
        <v>89</v>
      </c>
      <c r="I114" s="79"/>
      <c r="J114" s="80">
        <f t="shared" si="20"/>
        <v>0</v>
      </c>
      <c r="K114" s="77" t="s">
        <v>69</v>
      </c>
      <c r="L114" s="81" t="s">
        <v>20</v>
      </c>
      <c r="M114" s="82" t="s">
        <v>35</v>
      </c>
      <c r="O114" s="83">
        <f t="shared" si="21"/>
        <v>0</v>
      </c>
      <c r="P114" s="83">
        <v>0</v>
      </c>
      <c r="Q114" s="83">
        <f t="shared" si="22"/>
        <v>0</v>
      </c>
      <c r="R114" s="83">
        <v>0</v>
      </c>
      <c r="S114" s="84">
        <f t="shared" si="23"/>
        <v>0</v>
      </c>
      <c r="AQ114" s="85" t="s">
        <v>70</v>
      </c>
      <c r="AS114" s="85" t="s">
        <v>5</v>
      </c>
      <c r="AT114" s="85" t="s">
        <v>13</v>
      </c>
      <c r="AX114" s="2" t="s">
        <v>64</v>
      </c>
      <c r="BD114" s="86">
        <f t="shared" si="24"/>
        <v>0</v>
      </c>
      <c r="BE114" s="86">
        <f t="shared" si="25"/>
        <v>0</v>
      </c>
      <c r="BF114" s="86">
        <f t="shared" si="26"/>
        <v>0</v>
      </c>
      <c r="BG114" s="86">
        <f t="shared" si="27"/>
        <v>0</v>
      </c>
      <c r="BH114" s="86">
        <f t="shared" si="28"/>
        <v>0</v>
      </c>
      <c r="BI114" s="2" t="s">
        <v>67</v>
      </c>
      <c r="BJ114" s="86">
        <f t="shared" si="29"/>
        <v>0</v>
      </c>
      <c r="BK114" s="2" t="s">
        <v>70</v>
      </c>
      <c r="BL114" s="85" t="s">
        <v>142</v>
      </c>
    </row>
    <row r="115" spans="2:64" s="9" customFormat="1" ht="24.2" customHeight="1" x14ac:dyDescent="0.25">
      <c r="B115" s="10"/>
      <c r="C115" s="75"/>
      <c r="D115" s="75" t="s">
        <v>5</v>
      </c>
      <c r="E115" s="76" t="s">
        <v>143</v>
      </c>
      <c r="F115" s="77" t="s">
        <v>144</v>
      </c>
      <c r="G115" s="78" t="s">
        <v>7</v>
      </c>
      <c r="H115" s="87">
        <f>H87</f>
        <v>75.2</v>
      </c>
      <c r="I115" s="79"/>
      <c r="J115" s="80">
        <f t="shared" si="20"/>
        <v>0</v>
      </c>
      <c r="K115" s="77" t="s">
        <v>69</v>
      </c>
      <c r="L115" s="81" t="s">
        <v>20</v>
      </c>
      <c r="M115" s="82" t="s">
        <v>35</v>
      </c>
      <c r="O115" s="83">
        <f t="shared" si="21"/>
        <v>0</v>
      </c>
      <c r="P115" s="83">
        <v>0</v>
      </c>
      <c r="Q115" s="83">
        <f t="shared" si="22"/>
        <v>0</v>
      </c>
      <c r="R115" s="83">
        <v>0</v>
      </c>
      <c r="S115" s="84">
        <f t="shared" si="23"/>
        <v>0</v>
      </c>
      <c r="AQ115" s="85" t="s">
        <v>70</v>
      </c>
      <c r="AS115" s="85" t="s">
        <v>5</v>
      </c>
      <c r="AT115" s="85" t="s">
        <v>13</v>
      </c>
      <c r="AX115" s="2" t="s">
        <v>64</v>
      </c>
      <c r="BD115" s="86">
        <f t="shared" si="24"/>
        <v>0</v>
      </c>
      <c r="BE115" s="86">
        <f t="shared" si="25"/>
        <v>0</v>
      </c>
      <c r="BF115" s="86">
        <f t="shared" si="26"/>
        <v>0</v>
      </c>
      <c r="BG115" s="86">
        <f t="shared" si="27"/>
        <v>0</v>
      </c>
      <c r="BH115" s="86">
        <f t="shared" si="28"/>
        <v>0</v>
      </c>
      <c r="BI115" s="2" t="s">
        <v>67</v>
      </c>
      <c r="BJ115" s="86">
        <f t="shared" si="29"/>
        <v>0</v>
      </c>
      <c r="BK115" s="2" t="s">
        <v>70</v>
      </c>
      <c r="BL115" s="85" t="s">
        <v>145</v>
      </c>
    </row>
    <row r="116" spans="2:64" s="9" customFormat="1" ht="21.75" customHeight="1" x14ac:dyDescent="0.25">
      <c r="B116" s="10"/>
      <c r="C116" s="75"/>
      <c r="D116" s="75" t="s">
        <v>5</v>
      </c>
      <c r="E116" s="76" t="s">
        <v>146</v>
      </c>
      <c r="F116" s="77" t="s">
        <v>147</v>
      </c>
      <c r="G116" s="78" t="s">
        <v>7</v>
      </c>
      <c r="H116" s="87">
        <f>H112</f>
        <v>89</v>
      </c>
      <c r="I116" s="79"/>
      <c r="J116" s="80">
        <f t="shared" si="20"/>
        <v>0</v>
      </c>
      <c r="K116" s="77" t="s">
        <v>69</v>
      </c>
      <c r="L116" s="81" t="s">
        <v>20</v>
      </c>
      <c r="M116" s="82" t="s">
        <v>35</v>
      </c>
      <c r="O116" s="83">
        <f t="shared" si="21"/>
        <v>0</v>
      </c>
      <c r="P116" s="83">
        <v>3.0000000000000001E-5</v>
      </c>
      <c r="Q116" s="83">
        <f t="shared" si="22"/>
        <v>2.6700000000000001E-3</v>
      </c>
      <c r="R116" s="83">
        <v>0</v>
      </c>
      <c r="S116" s="84">
        <f t="shared" si="23"/>
        <v>0</v>
      </c>
      <c r="AQ116" s="85" t="s">
        <v>70</v>
      </c>
      <c r="AS116" s="85" t="s">
        <v>5</v>
      </c>
      <c r="AT116" s="85" t="s">
        <v>13</v>
      </c>
      <c r="AX116" s="2" t="s">
        <v>64</v>
      </c>
      <c r="BD116" s="86">
        <f t="shared" si="24"/>
        <v>0</v>
      </c>
      <c r="BE116" s="86">
        <f t="shared" si="25"/>
        <v>0</v>
      </c>
      <c r="BF116" s="86">
        <f t="shared" si="26"/>
        <v>0</v>
      </c>
      <c r="BG116" s="86">
        <f t="shared" si="27"/>
        <v>0</v>
      </c>
      <c r="BH116" s="86">
        <f t="shared" si="28"/>
        <v>0</v>
      </c>
      <c r="BI116" s="2" t="s">
        <v>67</v>
      </c>
      <c r="BJ116" s="86">
        <f t="shared" si="29"/>
        <v>0</v>
      </c>
      <c r="BK116" s="2" t="s">
        <v>70</v>
      </c>
      <c r="BL116" s="85" t="s">
        <v>148</v>
      </c>
    </row>
    <row r="117" spans="2:64" s="9" customFormat="1" ht="21.75" customHeight="1" x14ac:dyDescent="0.25">
      <c r="B117" s="10"/>
      <c r="C117" s="155"/>
      <c r="D117" s="155"/>
      <c r="E117" s="156"/>
      <c r="F117" s="157"/>
      <c r="G117" s="158"/>
      <c r="H117" s="159"/>
      <c r="I117" s="160"/>
      <c r="J117" s="161"/>
      <c r="K117" s="157"/>
      <c r="L117" s="162"/>
      <c r="M117" s="82"/>
      <c r="O117" s="83"/>
      <c r="P117" s="83"/>
      <c r="Q117" s="83"/>
      <c r="R117" s="83"/>
      <c r="S117" s="83"/>
      <c r="AQ117" s="85"/>
      <c r="AS117" s="85"/>
      <c r="AT117" s="85"/>
      <c r="AX117" s="2"/>
      <c r="BD117" s="86"/>
      <c r="BE117" s="86"/>
      <c r="BF117" s="86"/>
      <c r="BG117" s="86"/>
      <c r="BH117" s="86"/>
      <c r="BI117" s="2"/>
      <c r="BJ117" s="86"/>
      <c r="BK117" s="2"/>
      <c r="BL117" s="85"/>
    </row>
    <row r="118" spans="2:64" s="9" customFormat="1" ht="21.75" customHeight="1" x14ac:dyDescent="0.25">
      <c r="B118" s="10"/>
      <c r="C118" s="155"/>
      <c r="D118" s="155"/>
      <c r="E118" s="156"/>
      <c r="F118" s="157" t="s">
        <v>599</v>
      </c>
      <c r="G118" s="158"/>
      <c r="H118" s="159"/>
      <c r="I118" s="160"/>
      <c r="J118" s="161"/>
      <c r="K118" s="157"/>
      <c r="L118" s="162"/>
      <c r="M118" s="82"/>
      <c r="O118" s="83"/>
      <c r="P118" s="83"/>
      <c r="Q118" s="83"/>
      <c r="R118" s="83"/>
      <c r="S118" s="83"/>
      <c r="AQ118" s="85"/>
      <c r="AS118" s="85"/>
      <c r="AT118" s="85"/>
      <c r="AX118" s="2"/>
      <c r="BD118" s="86"/>
      <c r="BE118" s="86"/>
      <c r="BF118" s="86"/>
      <c r="BG118" s="86"/>
      <c r="BH118" s="86"/>
      <c r="BI118" s="2"/>
      <c r="BJ118" s="86"/>
      <c r="BK118" s="2"/>
      <c r="BL118" s="85"/>
    </row>
    <row r="119" spans="2:64" s="9" customFormat="1" ht="21.75" customHeight="1" x14ac:dyDescent="0.25">
      <c r="B119" s="10"/>
      <c r="C119" s="163"/>
      <c r="D119" s="163" t="s">
        <v>5</v>
      </c>
      <c r="E119" s="164"/>
      <c r="F119" s="165" t="s">
        <v>609</v>
      </c>
      <c r="G119" s="166" t="s">
        <v>593</v>
      </c>
      <c r="H119" s="167">
        <v>1</v>
      </c>
      <c r="I119" s="168"/>
      <c r="J119" s="169">
        <f>H119*I119</f>
        <v>0</v>
      </c>
      <c r="K119" s="165"/>
      <c r="L119" s="162"/>
      <c r="M119" s="82"/>
      <c r="O119" s="83"/>
      <c r="P119" s="83"/>
      <c r="Q119" s="83"/>
      <c r="R119" s="83"/>
      <c r="S119" s="83"/>
      <c r="AQ119" s="85"/>
      <c r="AS119" s="85"/>
      <c r="AT119" s="85"/>
      <c r="AX119" s="2"/>
      <c r="BD119" s="86"/>
      <c r="BE119" s="86"/>
      <c r="BF119" s="86"/>
      <c r="BG119" s="86"/>
      <c r="BH119" s="86"/>
      <c r="BI119" s="2"/>
      <c r="BJ119" s="86"/>
      <c r="BK119" s="2"/>
      <c r="BL119" s="85"/>
    </row>
    <row r="120" spans="2:64" s="9" customFormat="1" ht="21.75" customHeight="1" x14ac:dyDescent="0.25">
      <c r="B120" s="10"/>
      <c r="C120" s="163"/>
      <c r="D120" s="163" t="s">
        <v>5</v>
      </c>
      <c r="E120" s="164"/>
      <c r="F120" s="165" t="s">
        <v>610</v>
      </c>
      <c r="G120" s="166" t="s">
        <v>593</v>
      </c>
      <c r="H120" s="167">
        <v>1</v>
      </c>
      <c r="I120" s="168"/>
      <c r="J120" s="169">
        <f>H120*I120</f>
        <v>0</v>
      </c>
      <c r="K120" s="165"/>
      <c r="L120" s="162"/>
      <c r="M120" s="82"/>
      <c r="O120" s="83"/>
      <c r="P120" s="83"/>
      <c r="Q120" s="83"/>
      <c r="R120" s="83"/>
      <c r="S120" s="83"/>
      <c r="AQ120" s="85"/>
      <c r="AS120" s="85"/>
      <c r="AT120" s="85"/>
      <c r="AX120" s="2"/>
      <c r="BD120" s="86"/>
      <c r="BE120" s="86"/>
      <c r="BF120" s="86"/>
      <c r="BG120" s="86"/>
      <c r="BH120" s="86"/>
      <c r="BI120" s="2"/>
      <c r="BJ120" s="86"/>
      <c r="BK120" s="2"/>
      <c r="BL120" s="85"/>
    </row>
    <row r="121" spans="2:64" s="9" customFormat="1" ht="24.75" customHeight="1" x14ac:dyDescent="0.25">
      <c r="B121" s="10"/>
      <c r="C121" s="163"/>
      <c r="D121" s="163" t="s">
        <v>5</v>
      </c>
      <c r="E121" s="164"/>
      <c r="F121" s="165" t="s">
        <v>608</v>
      </c>
      <c r="G121" s="166" t="s">
        <v>593</v>
      </c>
      <c r="H121" s="167">
        <v>1</v>
      </c>
      <c r="I121" s="168"/>
      <c r="J121" s="169">
        <f>H121*I121</f>
        <v>0</v>
      </c>
      <c r="K121" s="165"/>
      <c r="L121" s="162"/>
      <c r="M121" s="82"/>
      <c r="O121" s="83"/>
      <c r="P121" s="83"/>
      <c r="Q121" s="83"/>
      <c r="R121" s="83"/>
      <c r="S121" s="83"/>
      <c r="AQ121" s="85"/>
      <c r="AS121" s="85"/>
      <c r="AT121" s="85"/>
      <c r="AX121" s="2"/>
      <c r="BD121" s="86"/>
      <c r="BE121" s="86"/>
      <c r="BF121" s="86"/>
      <c r="BG121" s="86"/>
      <c r="BH121" s="86"/>
      <c r="BI121" s="2"/>
      <c r="BJ121" s="86"/>
      <c r="BK121" s="2"/>
      <c r="BL121" s="85"/>
    </row>
    <row r="122" spans="2:64" s="9" customFormat="1" ht="21.75" customHeight="1" x14ac:dyDescent="0.25">
      <c r="B122" s="10"/>
      <c r="C122" s="163"/>
      <c r="D122" s="163" t="s">
        <v>5</v>
      </c>
      <c r="E122" s="164"/>
      <c r="F122" s="165" t="s">
        <v>598</v>
      </c>
      <c r="G122" s="166" t="s">
        <v>593</v>
      </c>
      <c r="H122" s="167">
        <v>1</v>
      </c>
      <c r="I122" s="168"/>
      <c r="J122" s="169">
        <f>H122*I122</f>
        <v>0</v>
      </c>
      <c r="K122" s="165"/>
      <c r="L122" s="162"/>
      <c r="M122" s="82"/>
      <c r="O122" s="83"/>
      <c r="P122" s="83"/>
      <c r="Q122" s="83"/>
      <c r="R122" s="83"/>
      <c r="S122" s="83"/>
      <c r="AQ122" s="85"/>
      <c r="AS122" s="85"/>
      <c r="AT122" s="85"/>
      <c r="AX122" s="2"/>
      <c r="BD122" s="86"/>
      <c r="BE122" s="86"/>
      <c r="BF122" s="86"/>
      <c r="BG122" s="86"/>
      <c r="BH122" s="86"/>
      <c r="BI122" s="2"/>
      <c r="BJ122" s="86"/>
      <c r="BK122" s="2"/>
      <c r="BL122" s="85"/>
    </row>
    <row r="123" spans="2:64" s="9" customFormat="1" ht="6.95" customHeight="1" x14ac:dyDescent="0.25">
      <c r="B123" s="30"/>
      <c r="C123" s="31"/>
      <c r="D123" s="31"/>
      <c r="E123" s="31"/>
      <c r="F123" s="31"/>
      <c r="G123" s="31"/>
      <c r="H123" s="31"/>
      <c r="I123" s="31"/>
      <c r="J123" s="31"/>
      <c r="K123" s="31"/>
    </row>
  </sheetData>
  <sheetProtection algorithmName="SHA-512" hashValue="+bz3K8Vge2rjAWgoiuKBmszggT72XfjbklLrA7CUbYqIpCKMFaAHKyIRjewaJ0ZJVmkueHIViwwCj4QbAogXew==" saltValue="N9zH5YT/R37J8N2RUbdZ9Q==" spinCount="100000" sheet="1" objects="1" scenarios="1"/>
  <autoFilter ref="C83:K116" xr:uid="{00000000-0009-0000-0000-000001000000}"/>
  <mergeCells count="9">
    <mergeCell ref="E50:H50"/>
    <mergeCell ref="E74:H74"/>
    <mergeCell ref="E76:H76"/>
    <mergeCell ref="L2:U2"/>
    <mergeCell ref="E7:H7"/>
    <mergeCell ref="E9:H9"/>
    <mergeCell ref="E18:H18"/>
    <mergeCell ref="E27:H27"/>
    <mergeCell ref="E48:H48"/>
  </mergeCells>
  <hyperlinks>
    <hyperlink ref="F93" r:id="rId1" xr:uid="{80EB114D-46FE-473C-992E-4291182DCF70}"/>
  </hyperlinks>
  <pageMargins left="0.39374999999999999" right="0.39374999999999999" top="0.39374999999999999" bottom="0.39374999999999999" header="0" footer="0"/>
  <pageSetup paperSize="9" fitToHeight="100" orientation="portrait" blackAndWhite="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6</vt:i4>
      </vt:variant>
      <vt:variant>
        <vt:lpstr>Pojmenované oblasti</vt:lpstr>
      </vt:variant>
      <vt:variant>
        <vt:i4>8</vt:i4>
      </vt:variant>
    </vt:vector>
  </HeadingPairs>
  <TitlesOfParts>
    <vt:vector size="14" baseType="lpstr">
      <vt:lpstr>Rekapitulace stavby</vt:lpstr>
      <vt:lpstr>101 - Laboratoř chemie</vt:lpstr>
      <vt:lpstr>101 Lab. chem. Vzduchotechnika </vt:lpstr>
      <vt:lpstr>Počítačová učebna 20+1_malba</vt:lpstr>
      <vt:lpstr>Počítačová učebna 18+1_malba</vt:lpstr>
      <vt:lpstr>Uč. přír. věd_malba,podlaha</vt:lpstr>
      <vt:lpstr>'101 - Laboratoř chemie'!Názvy_tisku</vt:lpstr>
      <vt:lpstr>'Počítačová učebna 18+1_malba'!Názvy_tisku</vt:lpstr>
      <vt:lpstr>'Počítačová učebna 20+1_malba'!Názvy_tisku</vt:lpstr>
      <vt:lpstr>'Uč. přír. věd_malba,podlaha'!Názvy_tisku</vt:lpstr>
      <vt:lpstr>'101 - Laboratoř chemie'!Oblast_tisku</vt:lpstr>
      <vt:lpstr>'Počítačová učebna 18+1_malba'!Oblast_tisku</vt:lpstr>
      <vt:lpstr>'Počítačová učebna 20+1_malba'!Oblast_tisku</vt:lpstr>
      <vt:lpstr>'Uč. přír. věd_malba,podlaha'!Oblast_tisku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Uzivatel</dc:creator>
  <cp:lastModifiedBy>Grunt Tomáš</cp:lastModifiedBy>
  <dcterms:created xsi:type="dcterms:W3CDTF">2022-09-21T19:20:40Z</dcterms:created>
  <dcterms:modified xsi:type="dcterms:W3CDTF">2025-03-24T09:23:59Z</dcterms:modified>
</cp:coreProperties>
</file>