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K:\JIRKA\VZ 2025\27_25_Přechody v centru města\1. POdklady\2 - DPS 2024_08\2 - Rozpočet\"/>
    </mc:Choice>
  </mc:AlternateContent>
  <xr:revisionPtr revIDLastSave="0" documentId="13_ncr:1_{21A5A0A9-8135-48FB-94A2-B7B8B92C4D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kapitulace stavby" sheetId="1" r:id="rId1"/>
    <sheet name="SO 101 - Komunikace a zpe..." sheetId="2" state="hidden" r:id="rId2"/>
    <sheet name="SO 401 - Veřejné osvětlení" sheetId="3" state="hidden" r:id="rId3"/>
    <sheet name="VRN 101 - Vedlejší rozpoč..." sheetId="4" state="hidden" r:id="rId4"/>
    <sheet name="SO 102 - Komunikace a zpe..." sheetId="5" state="hidden" r:id="rId5"/>
    <sheet name="SO 402 - Veřejné osvětlení" sheetId="6" state="hidden" r:id="rId6"/>
    <sheet name="VRN 102 - Vedlejší rozpoč..." sheetId="7" state="hidden" r:id="rId7"/>
    <sheet name="SO 103 - Komunikace a zpe..." sheetId="8" r:id="rId8"/>
    <sheet name="SO 403 - Veřejné osvětlení" sheetId="9" r:id="rId9"/>
    <sheet name="VRN 103 - Vedlejší rozpoč..." sheetId="10" r:id="rId10"/>
    <sheet name="SO 104 - Komunikace a zpe..." sheetId="11" r:id="rId11"/>
    <sheet name="SO 404 - Veřejné osvětlení" sheetId="12" r:id="rId12"/>
    <sheet name="VRN 104 - Vedlejší rozpoč..." sheetId="13" r:id="rId13"/>
    <sheet name="Pokyny pro vyplnění" sheetId="14" r:id="rId14"/>
  </sheets>
  <definedNames>
    <definedName name="_xlnm._FilterDatabase" localSheetId="1" hidden="1">'SO 101 - Komunikace a zpe...'!$C$93:$K$590</definedName>
    <definedName name="_xlnm._FilterDatabase" localSheetId="4" hidden="1">'SO 102 - Komunikace a zpe...'!$C$91:$K$490</definedName>
    <definedName name="_xlnm._FilterDatabase" localSheetId="7" hidden="1">'SO 103 - Komunikace a zpe...'!$C$91:$K$390</definedName>
    <definedName name="_xlnm._FilterDatabase" localSheetId="10" hidden="1">'SO 104 - Komunikace a zpe...'!$C$96:$K$487</definedName>
    <definedName name="_xlnm._FilterDatabase" localSheetId="2" hidden="1">'SO 401 - Veřejné osvětlení'!$C$89:$K$201</definedName>
    <definedName name="_xlnm._FilterDatabase" localSheetId="5" hidden="1">'SO 402 - Veřejné osvětlení'!$C$89:$K$200</definedName>
    <definedName name="_xlnm._FilterDatabase" localSheetId="8" hidden="1">'SO 403 - Veřejné osvětlení'!$C$89:$K$184</definedName>
    <definedName name="_xlnm._FilterDatabase" localSheetId="11" hidden="1">'SO 404 - Veřejné osvětlení'!$C$89:$K$181</definedName>
    <definedName name="_xlnm._FilterDatabase" localSheetId="3" hidden="1">'VRN 101 - Vedlejší rozpoč...'!$C$88:$K$114</definedName>
    <definedName name="_xlnm._FilterDatabase" localSheetId="6" hidden="1">'VRN 102 - Vedlejší rozpoč...'!$C$88:$K$114</definedName>
    <definedName name="_xlnm._FilterDatabase" localSheetId="9" hidden="1">'VRN 103 - Vedlejší rozpoč...'!$C$88:$K$114</definedName>
    <definedName name="_xlnm._FilterDatabase" localSheetId="12" hidden="1">'VRN 104 - Vedlejší rozpoč...'!$C$88:$K$114</definedName>
    <definedName name="_xlnm.Print_Titles" localSheetId="0">'Rekapitulace stavby'!$52:$52</definedName>
    <definedName name="_xlnm.Print_Titles" localSheetId="1">'SO 101 - Komunikace a zpe...'!$93:$93</definedName>
    <definedName name="_xlnm.Print_Titles" localSheetId="4">'SO 102 - Komunikace a zpe...'!$91:$91</definedName>
    <definedName name="_xlnm.Print_Titles" localSheetId="7">'SO 103 - Komunikace a zpe...'!$91:$91</definedName>
    <definedName name="_xlnm.Print_Titles" localSheetId="10">'SO 104 - Komunikace a zpe...'!$96:$96</definedName>
    <definedName name="_xlnm.Print_Titles" localSheetId="2">'SO 401 - Veřejné osvětlení'!$89:$89</definedName>
    <definedName name="_xlnm.Print_Titles" localSheetId="5">'SO 402 - Veřejné osvětlení'!$89:$89</definedName>
    <definedName name="_xlnm.Print_Titles" localSheetId="8">'SO 403 - Veřejné osvětlení'!$89:$89</definedName>
    <definedName name="_xlnm.Print_Titles" localSheetId="11">'SO 404 - Veřejné osvětlení'!$89:$89</definedName>
    <definedName name="_xlnm.Print_Titles" localSheetId="3">'VRN 101 - Vedlejší rozpoč...'!$88:$88</definedName>
    <definedName name="_xlnm.Print_Titles" localSheetId="6">'VRN 102 - Vedlejší rozpoč...'!$88:$88</definedName>
    <definedName name="_xlnm.Print_Titles" localSheetId="9">'VRN 103 - Vedlejší rozpoč...'!$88:$88</definedName>
    <definedName name="_xlnm.Print_Titles" localSheetId="12">'VRN 104 - Vedlejší rozpoč...'!$88:$88</definedName>
    <definedName name="_xlnm.Print_Area" localSheetId="13">'Pokyny pro vyplnění'!$B$2:$K$71,'Pokyny pro vyplnění'!$B$74:$K$118,'Pokyny pro vyplnění'!$B$121:$K$161,'Pokyny pro vyplnění'!$B$164:$K$219</definedName>
    <definedName name="_xlnm.Print_Area" localSheetId="0">'Rekapitulace stavby'!$D$4:$AO$36,'Rekapitulace stavby'!$C$42:$AQ$71</definedName>
    <definedName name="_xlnm.Print_Area" localSheetId="1">'SO 101 - Komunikace a zpe...'!$C$4:$J$41,'SO 101 - Komunikace a zpe...'!$C$47:$J$73,'SO 101 - Komunikace a zpe...'!$C$79:$K$590</definedName>
    <definedName name="_xlnm.Print_Area" localSheetId="4">'SO 102 - Komunikace a zpe...'!$C$4:$J$41,'SO 102 - Komunikace a zpe...'!$C$47:$J$71,'SO 102 - Komunikace a zpe...'!$C$77:$K$490</definedName>
    <definedName name="_xlnm.Print_Area" localSheetId="7">'SO 103 - Komunikace a zpe...'!$C$4:$J$41,'SO 103 - Komunikace a zpe...'!$C$47:$J$71,'SO 103 - Komunikace a zpe...'!$C$77:$K$390</definedName>
    <definedName name="_xlnm.Print_Area" localSheetId="10">'SO 104 - Komunikace a zpe...'!$C$4:$J$41,'SO 104 - Komunikace a zpe...'!$C$47:$J$76,'SO 104 - Komunikace a zpe...'!$C$82:$K$487</definedName>
    <definedName name="_xlnm.Print_Area" localSheetId="2">'SO 401 - Veřejné osvětlení'!$C$4:$J$41,'SO 401 - Veřejné osvětlení'!$C$47:$J$69,'SO 401 - Veřejné osvětlení'!$C$75:$K$201</definedName>
    <definedName name="_xlnm.Print_Area" localSheetId="5">'SO 402 - Veřejné osvětlení'!$C$4:$J$41,'SO 402 - Veřejné osvětlení'!$C$47:$J$69,'SO 402 - Veřejné osvětlení'!$C$75:$K$200</definedName>
    <definedName name="_xlnm.Print_Area" localSheetId="8">'SO 403 - Veřejné osvětlení'!$C$4:$J$41,'SO 403 - Veřejné osvětlení'!$C$47:$J$69,'SO 403 - Veřejné osvětlení'!$C$75:$K$184</definedName>
    <definedName name="_xlnm.Print_Area" localSheetId="11">'SO 404 - Veřejné osvětlení'!$C$4:$J$41,'SO 404 - Veřejné osvětlení'!$C$47:$J$69,'SO 404 - Veřejné osvětlení'!$C$75:$K$181</definedName>
    <definedName name="_xlnm.Print_Area" localSheetId="3">'VRN 101 - Vedlejší rozpoč...'!$C$4:$J$41,'VRN 101 - Vedlejší rozpoč...'!$C$47:$J$68,'VRN 101 - Vedlejší rozpoč...'!$C$74:$K$114</definedName>
    <definedName name="_xlnm.Print_Area" localSheetId="6">'VRN 102 - Vedlejší rozpoč...'!$C$4:$J$41,'VRN 102 - Vedlejší rozpoč...'!$C$47:$J$68,'VRN 102 - Vedlejší rozpoč...'!$C$74:$K$114</definedName>
    <definedName name="_xlnm.Print_Area" localSheetId="9">'VRN 103 - Vedlejší rozpoč...'!$C$4:$J$41,'VRN 103 - Vedlejší rozpoč...'!$C$47:$J$68,'VRN 103 - Vedlejší rozpoč...'!$C$74:$K$114</definedName>
    <definedName name="_xlnm.Print_Area" localSheetId="12">'VRN 104 - Vedlejší rozpoč...'!$C$4:$J$41,'VRN 104 - Vedlejší rozpoč...'!$C$47:$J$68,'VRN 104 - Vedlejší rozpoč...'!$C$74:$K$114</definedName>
  </definedNames>
  <calcPr calcId="191029"/>
</workbook>
</file>

<file path=xl/calcChain.xml><?xml version="1.0" encoding="utf-8"?>
<calcChain xmlns="http://schemas.openxmlformats.org/spreadsheetml/2006/main">
  <c r="J39" i="13" l="1"/>
  <c r="J38" i="13"/>
  <c r="AY70" i="1"/>
  <c r="J37" i="13"/>
  <c r="AX70" i="1" s="1"/>
  <c r="BI113" i="13"/>
  <c r="BH113" i="13"/>
  <c r="BG113" i="13"/>
  <c r="BF113" i="13"/>
  <c r="T113" i="13"/>
  <c r="R113" i="13"/>
  <c r="P113" i="13"/>
  <c r="BI110" i="13"/>
  <c r="BH110" i="13"/>
  <c r="BG110" i="13"/>
  <c r="BF110" i="13"/>
  <c r="T110" i="13"/>
  <c r="R110" i="13"/>
  <c r="P110" i="13"/>
  <c r="BI106" i="13"/>
  <c r="BH106" i="13"/>
  <c r="BG106" i="13"/>
  <c r="BF106" i="13"/>
  <c r="T106" i="13"/>
  <c r="R106" i="13"/>
  <c r="P106" i="13"/>
  <c r="BI102" i="13"/>
  <c r="BH102" i="13"/>
  <c r="BG102" i="13"/>
  <c r="BF102" i="13"/>
  <c r="T102" i="13"/>
  <c r="R102" i="13"/>
  <c r="P102" i="13"/>
  <c r="BI98" i="13"/>
  <c r="BH98" i="13"/>
  <c r="BG98" i="13"/>
  <c r="BF98" i="13"/>
  <c r="T98" i="13"/>
  <c r="R98" i="13"/>
  <c r="P98" i="13"/>
  <c r="BI95" i="13"/>
  <c r="BH95" i="13"/>
  <c r="BG95" i="13"/>
  <c r="BF95" i="13"/>
  <c r="T95" i="13"/>
  <c r="R95" i="13"/>
  <c r="P95" i="13"/>
  <c r="BI92" i="13"/>
  <c r="BH92" i="13"/>
  <c r="BG92" i="13"/>
  <c r="BF92" i="13"/>
  <c r="T92" i="13"/>
  <c r="R92" i="13"/>
  <c r="P92" i="13"/>
  <c r="J85" i="13"/>
  <c r="F83" i="13"/>
  <c r="E81" i="13"/>
  <c r="J58" i="13"/>
  <c r="F56" i="13"/>
  <c r="E54" i="13"/>
  <c r="J26" i="13"/>
  <c r="E26" i="13"/>
  <c r="J59" i="13" s="1"/>
  <c r="J25" i="13"/>
  <c r="J20" i="13"/>
  <c r="E20" i="13"/>
  <c r="F86" i="13" s="1"/>
  <c r="J19" i="13"/>
  <c r="J17" i="13"/>
  <c r="E17" i="13"/>
  <c r="F58" i="13" s="1"/>
  <c r="J16" i="13"/>
  <c r="J14" i="13"/>
  <c r="J83" i="13"/>
  <c r="E7" i="13"/>
  <c r="E77" i="13"/>
  <c r="J39" i="12"/>
  <c r="J38" i="12"/>
  <c r="AY69" i="1" s="1"/>
  <c r="J37" i="12"/>
  <c r="AX69" i="1" s="1"/>
  <c r="BI180" i="12"/>
  <c r="BH180" i="12"/>
  <c r="BG180" i="12"/>
  <c r="BF180" i="12"/>
  <c r="T180" i="12"/>
  <c r="R180" i="12"/>
  <c r="P180" i="12"/>
  <c r="BI178" i="12"/>
  <c r="BH178" i="12"/>
  <c r="BG178" i="12"/>
  <c r="BF178" i="12"/>
  <c r="T178" i="12"/>
  <c r="R178" i="12"/>
  <c r="P178" i="12"/>
  <c r="BI175" i="12"/>
  <c r="BH175" i="12"/>
  <c r="BG175" i="12"/>
  <c r="BF175" i="12"/>
  <c r="T175" i="12"/>
  <c r="R175" i="12"/>
  <c r="P175" i="12"/>
  <c r="BI173" i="12"/>
  <c r="BH173" i="12"/>
  <c r="BG173" i="12"/>
  <c r="BF173" i="12"/>
  <c r="T173" i="12"/>
  <c r="R173" i="12"/>
  <c r="P173" i="12"/>
  <c r="BI171" i="12"/>
  <c r="BH171" i="12"/>
  <c r="BG171" i="12"/>
  <c r="BF171" i="12"/>
  <c r="T171" i="12"/>
  <c r="R171" i="12"/>
  <c r="P171" i="12"/>
  <c r="BI169" i="12"/>
  <c r="BH169" i="12"/>
  <c r="BG169" i="12"/>
  <c r="BF169" i="12"/>
  <c r="T169" i="12"/>
  <c r="R169" i="12"/>
  <c r="P169" i="12"/>
  <c r="BI167" i="12"/>
  <c r="BH167" i="12"/>
  <c r="BG167" i="12"/>
  <c r="BF167" i="12"/>
  <c r="T167" i="12"/>
  <c r="R167" i="12"/>
  <c r="P167" i="12"/>
  <c r="BI164" i="12"/>
  <c r="BH164" i="12"/>
  <c r="BG164" i="12"/>
  <c r="BF164" i="12"/>
  <c r="T164" i="12"/>
  <c r="R164" i="12"/>
  <c r="P164" i="12"/>
  <c r="BI162" i="12"/>
  <c r="BH162" i="12"/>
  <c r="BG162" i="12"/>
  <c r="BF162" i="12"/>
  <c r="T162" i="12"/>
  <c r="R162" i="12"/>
  <c r="P162" i="12"/>
  <c r="BI160" i="12"/>
  <c r="BH160" i="12"/>
  <c r="BG160" i="12"/>
  <c r="BF160" i="12"/>
  <c r="T160" i="12"/>
  <c r="R160" i="12"/>
  <c r="P160" i="12"/>
  <c r="BI158" i="12"/>
  <c r="BH158" i="12"/>
  <c r="BG158" i="12"/>
  <c r="BF158" i="12"/>
  <c r="T158" i="12"/>
  <c r="R158" i="12"/>
  <c r="P158" i="12"/>
  <c r="BI156" i="12"/>
  <c r="BH156" i="12"/>
  <c r="BG156" i="12"/>
  <c r="BF156" i="12"/>
  <c r="T156" i="12"/>
  <c r="R156" i="12"/>
  <c r="P156" i="12"/>
  <c r="BI154" i="12"/>
  <c r="BH154" i="12"/>
  <c r="BG154" i="12"/>
  <c r="BF154" i="12"/>
  <c r="T154" i="12"/>
  <c r="R154" i="12"/>
  <c r="P154" i="12"/>
  <c r="BI152" i="12"/>
  <c r="BH152" i="12"/>
  <c r="BG152" i="12"/>
  <c r="BF152" i="12"/>
  <c r="T152" i="12"/>
  <c r="R152" i="12"/>
  <c r="P152" i="12"/>
  <c r="BI150" i="12"/>
  <c r="BH150" i="12"/>
  <c r="BG150" i="12"/>
  <c r="BF150" i="12"/>
  <c r="T150" i="12"/>
  <c r="R150" i="12"/>
  <c r="P150" i="12"/>
  <c r="BI148" i="12"/>
  <c r="BH148" i="12"/>
  <c r="BG148" i="12"/>
  <c r="BF148" i="12"/>
  <c r="T148" i="12"/>
  <c r="R148" i="12"/>
  <c r="P148" i="12"/>
  <c r="BI146" i="12"/>
  <c r="BH146" i="12"/>
  <c r="BG146" i="12"/>
  <c r="BF146" i="12"/>
  <c r="T146" i="12"/>
  <c r="R146" i="12"/>
  <c r="P146" i="12"/>
  <c r="BI144" i="12"/>
  <c r="BH144" i="12"/>
  <c r="BG144" i="12"/>
  <c r="BF144" i="12"/>
  <c r="T144" i="12"/>
  <c r="R144" i="12"/>
  <c r="P144" i="12"/>
  <c r="BI142" i="12"/>
  <c r="BH142" i="12"/>
  <c r="BG142" i="12"/>
  <c r="BF142" i="12"/>
  <c r="T142" i="12"/>
  <c r="R142" i="12"/>
  <c r="P142" i="12"/>
  <c r="BI140" i="12"/>
  <c r="BH140" i="12"/>
  <c r="BG140" i="12"/>
  <c r="BF140" i="12"/>
  <c r="T140" i="12"/>
  <c r="R140" i="12"/>
  <c r="P140" i="12"/>
  <c r="BI138" i="12"/>
  <c r="BH138" i="12"/>
  <c r="BG138" i="12"/>
  <c r="BF138" i="12"/>
  <c r="T138" i="12"/>
  <c r="R138" i="12"/>
  <c r="P138" i="12"/>
  <c r="BI136" i="12"/>
  <c r="BH136" i="12"/>
  <c r="BG136" i="12"/>
  <c r="BF136" i="12"/>
  <c r="T136" i="12"/>
  <c r="R136" i="12"/>
  <c r="P136" i="12"/>
  <c r="BI134" i="12"/>
  <c r="BH134" i="12"/>
  <c r="BG134" i="12"/>
  <c r="BF134" i="12"/>
  <c r="T134" i="12"/>
  <c r="R134" i="12"/>
  <c r="P134" i="12"/>
  <c r="BI132" i="12"/>
  <c r="BH132" i="12"/>
  <c r="BG132" i="12"/>
  <c r="BF132" i="12"/>
  <c r="T132" i="12"/>
  <c r="R132" i="12"/>
  <c r="P132" i="12"/>
  <c r="BI129" i="12"/>
  <c r="BH129" i="12"/>
  <c r="BG129" i="12"/>
  <c r="BF129" i="12"/>
  <c r="T129" i="12"/>
  <c r="R129" i="12"/>
  <c r="P129" i="12"/>
  <c r="BI127" i="12"/>
  <c r="BH127" i="12"/>
  <c r="BG127" i="12"/>
  <c r="BF127" i="12"/>
  <c r="T127" i="12"/>
  <c r="R127" i="12"/>
  <c r="P127" i="12"/>
  <c r="BI124" i="12"/>
  <c r="BH124" i="12"/>
  <c r="BG124" i="12"/>
  <c r="BF124" i="12"/>
  <c r="T124" i="12"/>
  <c r="R124" i="12"/>
  <c r="P124" i="12"/>
  <c r="BI121" i="12"/>
  <c r="BH121" i="12"/>
  <c r="BG121" i="12"/>
  <c r="BF121" i="12"/>
  <c r="T121" i="12"/>
  <c r="R121" i="12"/>
  <c r="P121" i="12"/>
  <c r="BI118" i="12"/>
  <c r="BH118" i="12"/>
  <c r="BG118" i="12"/>
  <c r="BF118" i="12"/>
  <c r="T118" i="12"/>
  <c r="R118" i="12"/>
  <c r="P118" i="12"/>
  <c r="BI116" i="12"/>
  <c r="BH116" i="12"/>
  <c r="BG116" i="12"/>
  <c r="BF116" i="12"/>
  <c r="T116" i="12"/>
  <c r="R116" i="12"/>
  <c r="P116" i="12"/>
  <c r="BI114" i="12"/>
  <c r="BH114" i="12"/>
  <c r="BG114" i="12"/>
  <c r="BF114" i="12"/>
  <c r="T114" i="12"/>
  <c r="R114" i="12"/>
  <c r="P114" i="12"/>
  <c r="BI112" i="12"/>
  <c r="BH112" i="12"/>
  <c r="BG112" i="12"/>
  <c r="BF112" i="12"/>
  <c r="T112" i="12"/>
  <c r="R112" i="12"/>
  <c r="P112" i="12"/>
  <c r="BI110" i="12"/>
  <c r="BH110" i="12"/>
  <c r="BG110" i="12"/>
  <c r="BF110" i="12"/>
  <c r="T110" i="12"/>
  <c r="R110" i="12"/>
  <c r="P110" i="12"/>
  <c r="BI108" i="12"/>
  <c r="BH108" i="12"/>
  <c r="BG108" i="12"/>
  <c r="BF108" i="12"/>
  <c r="T108" i="12"/>
  <c r="R108" i="12"/>
  <c r="P108" i="12"/>
  <c r="BI106" i="12"/>
  <c r="BH106" i="12"/>
  <c r="BG106" i="12"/>
  <c r="BF106" i="12"/>
  <c r="T106" i="12"/>
  <c r="R106" i="12"/>
  <c r="P106" i="12"/>
  <c r="BI104" i="12"/>
  <c r="BH104" i="12"/>
  <c r="BG104" i="12"/>
  <c r="BF104" i="12"/>
  <c r="T104" i="12"/>
  <c r="R104" i="12"/>
  <c r="P104" i="12"/>
  <c r="BI102" i="12"/>
  <c r="BH102" i="12"/>
  <c r="BG102" i="12"/>
  <c r="BF102" i="12"/>
  <c r="T102" i="12"/>
  <c r="R102" i="12"/>
  <c r="P102" i="12"/>
  <c r="BI100" i="12"/>
  <c r="BH100" i="12"/>
  <c r="BG100" i="12"/>
  <c r="BF100" i="12"/>
  <c r="T100" i="12"/>
  <c r="R100" i="12"/>
  <c r="P100" i="12"/>
  <c r="BI98" i="12"/>
  <c r="BH98" i="12"/>
  <c r="BG98" i="12"/>
  <c r="BF98" i="12"/>
  <c r="T98" i="12"/>
  <c r="R98" i="12"/>
  <c r="P98" i="12"/>
  <c r="BI96" i="12"/>
  <c r="BH96" i="12"/>
  <c r="BG96" i="12"/>
  <c r="BF96" i="12"/>
  <c r="T96" i="12"/>
  <c r="R96" i="12"/>
  <c r="P96" i="12"/>
  <c r="BI94" i="12"/>
  <c r="BH94" i="12"/>
  <c r="BG94" i="12"/>
  <c r="BF94" i="12"/>
  <c r="T94" i="12"/>
  <c r="R94" i="12"/>
  <c r="P94" i="12"/>
  <c r="BI92" i="12"/>
  <c r="BH92" i="12"/>
  <c r="BG92" i="12"/>
  <c r="BF92" i="12"/>
  <c r="T92" i="12"/>
  <c r="R92" i="12"/>
  <c r="P92" i="12"/>
  <c r="F84" i="12"/>
  <c r="E82" i="12"/>
  <c r="F56" i="12"/>
  <c r="E54" i="12"/>
  <c r="J26" i="12"/>
  <c r="E26" i="12"/>
  <c r="J87" i="12"/>
  <c r="J25" i="12"/>
  <c r="J23" i="12"/>
  <c r="E23" i="12"/>
  <c r="J86" i="12"/>
  <c r="J22" i="12"/>
  <c r="J20" i="12"/>
  <c r="E20" i="12"/>
  <c r="F59" i="12"/>
  <c r="J19" i="12"/>
  <c r="J17" i="12"/>
  <c r="E17" i="12"/>
  <c r="F58" i="12"/>
  <c r="J16" i="12"/>
  <c r="J14" i="12"/>
  <c r="J56" i="12" s="1"/>
  <c r="E7" i="12"/>
  <c r="E78" i="12" s="1"/>
  <c r="J39" i="11"/>
  <c r="J38" i="11"/>
  <c r="AY68" i="1"/>
  <c r="J37" i="11"/>
  <c r="AX68" i="1"/>
  <c r="BI484" i="11"/>
  <c r="BH484" i="11"/>
  <c r="BG484" i="11"/>
  <c r="BF484" i="11"/>
  <c r="T484" i="11"/>
  <c r="T483" i="11"/>
  <c r="T482" i="11" s="1"/>
  <c r="R484" i="11"/>
  <c r="R483" i="11" s="1"/>
  <c r="R482" i="11" s="1"/>
  <c r="P484" i="11"/>
  <c r="P483" i="11"/>
  <c r="P482" i="11" s="1"/>
  <c r="BI479" i="11"/>
  <c r="BH479" i="11"/>
  <c r="BG479" i="11"/>
  <c r="BF479" i="11"/>
  <c r="T479" i="11"/>
  <c r="T478" i="11" s="1"/>
  <c r="R479" i="11"/>
  <c r="R478" i="11" s="1"/>
  <c r="P479" i="11"/>
  <c r="P478" i="11" s="1"/>
  <c r="BI473" i="11"/>
  <c r="BH473" i="11"/>
  <c r="BG473" i="11"/>
  <c r="BF473" i="11"/>
  <c r="T473" i="11"/>
  <c r="R473" i="11"/>
  <c r="P473" i="11"/>
  <c r="BI468" i="11"/>
  <c r="BH468" i="11"/>
  <c r="BG468" i="11"/>
  <c r="BF468" i="11"/>
  <c r="T468" i="11"/>
  <c r="R468" i="11"/>
  <c r="P468" i="11"/>
  <c r="BI463" i="11"/>
  <c r="BH463" i="11"/>
  <c r="BG463" i="11"/>
  <c r="BF463" i="11"/>
  <c r="T463" i="11"/>
  <c r="R463" i="11"/>
  <c r="P463" i="11"/>
  <c r="BI459" i="11"/>
  <c r="BH459" i="11"/>
  <c r="BG459" i="11"/>
  <c r="BF459" i="11"/>
  <c r="T459" i="11"/>
  <c r="R459" i="11"/>
  <c r="P459" i="11"/>
  <c r="BI451" i="11"/>
  <c r="BH451" i="11"/>
  <c r="BG451" i="11"/>
  <c r="BF451" i="11"/>
  <c r="T451" i="11"/>
  <c r="R451" i="11"/>
  <c r="P451" i="11"/>
  <c r="BI444" i="11"/>
  <c r="BH444" i="11"/>
  <c r="BG444" i="11"/>
  <c r="BF444" i="11"/>
  <c r="T444" i="11"/>
  <c r="R444" i="11"/>
  <c r="P444" i="11"/>
  <c r="BI438" i="11"/>
  <c r="BH438" i="11"/>
  <c r="BG438" i="11"/>
  <c r="BF438" i="11"/>
  <c r="T438" i="11"/>
  <c r="R438" i="11"/>
  <c r="P438" i="11"/>
  <c r="BI433" i="11"/>
  <c r="BH433" i="11"/>
  <c r="BG433" i="11"/>
  <c r="BF433" i="11"/>
  <c r="T433" i="11"/>
  <c r="R433" i="11"/>
  <c r="P433" i="11"/>
  <c r="BI427" i="11"/>
  <c r="BH427" i="11"/>
  <c r="BG427" i="11"/>
  <c r="BF427" i="11"/>
  <c r="T427" i="11"/>
  <c r="R427" i="11"/>
  <c r="P427" i="11"/>
  <c r="BI423" i="11"/>
  <c r="BH423" i="11"/>
  <c r="BG423" i="11"/>
  <c r="BF423" i="11"/>
  <c r="T423" i="11"/>
  <c r="R423" i="11"/>
  <c r="P423" i="11"/>
  <c r="BI419" i="11"/>
  <c r="BH419" i="11"/>
  <c r="BG419" i="11"/>
  <c r="BF419" i="11"/>
  <c r="T419" i="11"/>
  <c r="R419" i="11"/>
  <c r="P419" i="11"/>
  <c r="BI415" i="11"/>
  <c r="BH415" i="11"/>
  <c r="BG415" i="11"/>
  <c r="BF415" i="11"/>
  <c r="T415" i="11"/>
  <c r="R415" i="11"/>
  <c r="P415" i="11"/>
  <c r="BI411" i="11"/>
  <c r="BH411" i="11"/>
  <c r="BG411" i="11"/>
  <c r="BF411" i="11"/>
  <c r="T411" i="11"/>
  <c r="R411" i="11"/>
  <c r="P411" i="11"/>
  <c r="BI407" i="11"/>
  <c r="BH407" i="11"/>
  <c r="BG407" i="11"/>
  <c r="BF407" i="11"/>
  <c r="T407" i="11"/>
  <c r="R407" i="11"/>
  <c r="P407" i="11"/>
  <c r="BI402" i="11"/>
  <c r="BH402" i="11"/>
  <c r="BG402" i="11"/>
  <c r="BF402" i="11"/>
  <c r="T402" i="11"/>
  <c r="R402" i="11"/>
  <c r="P402" i="11"/>
  <c r="BI398" i="11"/>
  <c r="BH398" i="11"/>
  <c r="BG398" i="11"/>
  <c r="BF398" i="11"/>
  <c r="T398" i="11"/>
  <c r="R398" i="11"/>
  <c r="P398" i="11"/>
  <c r="BI394" i="11"/>
  <c r="BH394" i="11"/>
  <c r="BG394" i="11"/>
  <c r="BF394" i="11"/>
  <c r="T394" i="11"/>
  <c r="R394" i="11"/>
  <c r="P394" i="11"/>
  <c r="BI390" i="11"/>
  <c r="BH390" i="11"/>
  <c r="BG390" i="11"/>
  <c r="BF390" i="11"/>
  <c r="T390" i="11"/>
  <c r="R390" i="11"/>
  <c r="P390" i="11"/>
  <c r="BI385" i="11"/>
  <c r="BH385" i="11"/>
  <c r="BG385" i="11"/>
  <c r="BF385" i="11"/>
  <c r="T385" i="11"/>
  <c r="R385" i="11"/>
  <c r="P385" i="11"/>
  <c r="BI381" i="11"/>
  <c r="BH381" i="11"/>
  <c r="BG381" i="11"/>
  <c r="BF381" i="11"/>
  <c r="T381" i="11"/>
  <c r="R381" i="11"/>
  <c r="P381" i="11"/>
  <c r="BI378" i="11"/>
  <c r="BH378" i="11"/>
  <c r="BG378" i="11"/>
  <c r="BF378" i="11"/>
  <c r="T378" i="11"/>
  <c r="R378" i="11"/>
  <c r="P378" i="11"/>
  <c r="BI374" i="11"/>
  <c r="BH374" i="11"/>
  <c r="BG374" i="11"/>
  <c r="BF374" i="11"/>
  <c r="T374" i="11"/>
  <c r="R374" i="11"/>
  <c r="P374" i="11"/>
  <c r="BI370" i="11"/>
  <c r="BH370" i="11"/>
  <c r="BG370" i="11"/>
  <c r="BF370" i="11"/>
  <c r="T370" i="11"/>
  <c r="R370" i="11"/>
  <c r="P370" i="11"/>
  <c r="BI366" i="11"/>
  <c r="BH366" i="11"/>
  <c r="BG366" i="11"/>
  <c r="BF366" i="11"/>
  <c r="T366" i="11"/>
  <c r="R366" i="11"/>
  <c r="P366" i="11"/>
  <c r="BI362" i="11"/>
  <c r="BH362" i="11"/>
  <c r="BG362" i="11"/>
  <c r="BF362" i="11"/>
  <c r="T362" i="11"/>
  <c r="R362" i="11"/>
  <c r="P362" i="11"/>
  <c r="BI357" i="11"/>
  <c r="BH357" i="11"/>
  <c r="BG357" i="11"/>
  <c r="BF357" i="11"/>
  <c r="T357" i="11"/>
  <c r="R357" i="11"/>
  <c r="P357" i="11"/>
  <c r="BI354" i="11"/>
  <c r="BH354" i="11"/>
  <c r="BG354" i="11"/>
  <c r="BF354" i="11"/>
  <c r="T354" i="11"/>
  <c r="R354" i="11"/>
  <c r="P354" i="11"/>
  <c r="BI350" i="11"/>
  <c r="BH350" i="11"/>
  <c r="BG350" i="11"/>
  <c r="BF350" i="11"/>
  <c r="T350" i="11"/>
  <c r="R350" i="11"/>
  <c r="P350" i="11"/>
  <c r="BI346" i="11"/>
  <c r="BH346" i="11"/>
  <c r="BG346" i="11"/>
  <c r="BF346" i="11"/>
  <c r="T346" i="11"/>
  <c r="R346" i="11"/>
  <c r="P346" i="11"/>
  <c r="BI341" i="11"/>
  <c r="BH341" i="11"/>
  <c r="BG341" i="11"/>
  <c r="BF341" i="11"/>
  <c r="T341" i="11"/>
  <c r="R341" i="11"/>
  <c r="P341" i="11"/>
  <c r="BI337" i="11"/>
  <c r="BH337" i="11"/>
  <c r="BG337" i="11"/>
  <c r="BF337" i="11"/>
  <c r="T337" i="11"/>
  <c r="R337" i="11"/>
  <c r="P337" i="11"/>
  <c r="BI332" i="11"/>
  <c r="BH332" i="11"/>
  <c r="BG332" i="11"/>
  <c r="BF332" i="11"/>
  <c r="T332" i="11"/>
  <c r="R332" i="11"/>
  <c r="P332" i="11"/>
  <c r="BI328" i="11"/>
  <c r="BH328" i="11"/>
  <c r="BG328" i="11"/>
  <c r="BF328" i="11"/>
  <c r="T328" i="11"/>
  <c r="R328" i="11"/>
  <c r="P328" i="11"/>
  <c r="BI324" i="11"/>
  <c r="BH324" i="11"/>
  <c r="BG324" i="11"/>
  <c r="BF324" i="11"/>
  <c r="T324" i="11"/>
  <c r="R324" i="11"/>
  <c r="P324" i="11"/>
  <c r="BI319" i="11"/>
  <c r="BH319" i="11"/>
  <c r="BG319" i="11"/>
  <c r="BF319" i="11"/>
  <c r="T319" i="11"/>
  <c r="R319" i="11"/>
  <c r="P319" i="11"/>
  <c r="BI314" i="11"/>
  <c r="BH314" i="11"/>
  <c r="BG314" i="11"/>
  <c r="BF314" i="11"/>
  <c r="T314" i="11"/>
  <c r="R314" i="11"/>
  <c r="P314" i="11"/>
  <c r="BI310" i="11"/>
  <c r="BH310" i="11"/>
  <c r="BG310" i="11"/>
  <c r="BF310" i="11"/>
  <c r="T310" i="11"/>
  <c r="R310" i="11"/>
  <c r="P310" i="11"/>
  <c r="BI305" i="11"/>
  <c r="BH305" i="11"/>
  <c r="BG305" i="11"/>
  <c r="BF305" i="11"/>
  <c r="T305" i="11"/>
  <c r="R305" i="11"/>
  <c r="P305" i="11"/>
  <c r="BI301" i="11"/>
  <c r="BH301" i="11"/>
  <c r="BG301" i="11"/>
  <c r="BF301" i="11"/>
  <c r="T301" i="11"/>
  <c r="R301" i="11"/>
  <c r="P301" i="11"/>
  <c r="BI297" i="11"/>
  <c r="BH297" i="11"/>
  <c r="BG297" i="11"/>
  <c r="BF297" i="11"/>
  <c r="T297" i="11"/>
  <c r="R297" i="11"/>
  <c r="P297" i="11"/>
  <c r="BI294" i="11"/>
  <c r="BH294" i="11"/>
  <c r="BG294" i="11"/>
  <c r="BF294" i="11"/>
  <c r="T294" i="11"/>
  <c r="R294" i="11"/>
  <c r="P294" i="11"/>
  <c r="BI288" i="11"/>
  <c r="BH288" i="11"/>
  <c r="BG288" i="11"/>
  <c r="BF288" i="11"/>
  <c r="T288" i="11"/>
  <c r="R288" i="11"/>
  <c r="P288" i="11"/>
  <c r="BI285" i="11"/>
  <c r="BH285" i="11"/>
  <c r="BG285" i="11"/>
  <c r="BF285" i="11"/>
  <c r="T285" i="11"/>
  <c r="R285" i="11"/>
  <c r="P285" i="11"/>
  <c r="BI281" i="11"/>
  <c r="BH281" i="11"/>
  <c r="BG281" i="11"/>
  <c r="BF281" i="11"/>
  <c r="T281" i="11"/>
  <c r="R281" i="11"/>
  <c r="P281" i="11"/>
  <c r="BI277" i="11"/>
  <c r="BH277" i="11"/>
  <c r="BG277" i="11"/>
  <c r="BF277" i="11"/>
  <c r="T277" i="11"/>
  <c r="R277" i="11"/>
  <c r="P277" i="11"/>
  <c r="BI274" i="11"/>
  <c r="BH274" i="11"/>
  <c r="BG274" i="11"/>
  <c r="BF274" i="11"/>
  <c r="T274" i="11"/>
  <c r="R274" i="11"/>
  <c r="P274" i="11"/>
  <c r="BI270" i="11"/>
  <c r="BH270" i="11"/>
  <c r="BG270" i="11"/>
  <c r="BF270" i="11"/>
  <c r="T270" i="11"/>
  <c r="R270" i="11"/>
  <c r="P270" i="11"/>
  <c r="BI267" i="11"/>
  <c r="BH267" i="11"/>
  <c r="BG267" i="11"/>
  <c r="BF267" i="11"/>
  <c r="T267" i="11"/>
  <c r="R267" i="11"/>
  <c r="P267" i="11"/>
  <c r="BI263" i="11"/>
  <c r="BH263" i="11"/>
  <c r="BG263" i="11"/>
  <c r="BF263" i="11"/>
  <c r="T263" i="11"/>
  <c r="R263" i="11"/>
  <c r="P263" i="11"/>
  <c r="BI258" i="11"/>
  <c r="BH258" i="11"/>
  <c r="BG258" i="11"/>
  <c r="BF258" i="11"/>
  <c r="T258" i="11"/>
  <c r="T257" i="11"/>
  <c r="R258" i="11"/>
  <c r="R257" i="11"/>
  <c r="P258" i="11"/>
  <c r="P257" i="11"/>
  <c r="BI252" i="11"/>
  <c r="BH252" i="11"/>
  <c r="BG252" i="11"/>
  <c r="BF252" i="11"/>
  <c r="T252" i="11"/>
  <c r="R252" i="11"/>
  <c r="P252" i="11"/>
  <c r="BI247" i="11"/>
  <c r="BH247" i="11"/>
  <c r="BG247" i="11"/>
  <c r="BF247" i="11"/>
  <c r="T247" i="11"/>
  <c r="R247" i="11"/>
  <c r="P247" i="11"/>
  <c r="BI241" i="11"/>
  <c r="BH241" i="11"/>
  <c r="BG241" i="11"/>
  <c r="BF241" i="11"/>
  <c r="T241" i="11"/>
  <c r="R241" i="11"/>
  <c r="P241" i="11"/>
  <c r="BI236" i="11"/>
  <c r="BH236" i="11"/>
  <c r="BG236" i="11"/>
  <c r="BF236" i="11"/>
  <c r="T236" i="11"/>
  <c r="R236" i="11"/>
  <c r="P236" i="11"/>
  <c r="BI232" i="11"/>
  <c r="BH232" i="11"/>
  <c r="BG232" i="11"/>
  <c r="BF232" i="11"/>
  <c r="T232" i="11"/>
  <c r="R232" i="11"/>
  <c r="P232" i="11"/>
  <c r="BI228" i="11"/>
  <c r="BH228" i="11"/>
  <c r="BG228" i="11"/>
  <c r="BF228" i="11"/>
  <c r="T228" i="11"/>
  <c r="R228" i="11"/>
  <c r="P228" i="11"/>
  <c r="BI222" i="11"/>
  <c r="BH222" i="11"/>
  <c r="BG222" i="11"/>
  <c r="BF222" i="11"/>
  <c r="T222" i="11"/>
  <c r="R222" i="11"/>
  <c r="P222" i="11"/>
  <c r="BI217" i="11"/>
  <c r="BH217" i="11"/>
  <c r="BG217" i="11"/>
  <c r="BF217" i="11"/>
  <c r="T217" i="11"/>
  <c r="R217" i="11"/>
  <c r="P217" i="11"/>
  <c r="BI213" i="11"/>
  <c r="BH213" i="11"/>
  <c r="BG213" i="11"/>
  <c r="BF213" i="11"/>
  <c r="T213" i="11"/>
  <c r="R213" i="11"/>
  <c r="P213" i="11"/>
  <c r="BI208" i="11"/>
  <c r="BH208" i="11"/>
  <c r="BG208" i="11"/>
  <c r="BF208" i="11"/>
  <c r="T208" i="11"/>
  <c r="R208" i="11"/>
  <c r="P208" i="11"/>
  <c r="BI203" i="11"/>
  <c r="BH203" i="11"/>
  <c r="BG203" i="11"/>
  <c r="BF203" i="11"/>
  <c r="T203" i="11"/>
  <c r="R203" i="11"/>
  <c r="P203" i="11"/>
  <c r="BI198" i="11"/>
  <c r="BH198" i="11"/>
  <c r="BG198" i="11"/>
  <c r="BF198" i="11"/>
  <c r="T198" i="11"/>
  <c r="R198" i="11"/>
  <c r="P198" i="11"/>
  <c r="BI191" i="11"/>
  <c r="BH191" i="11"/>
  <c r="BG191" i="11"/>
  <c r="BF191" i="11"/>
  <c r="T191" i="11"/>
  <c r="R191" i="11"/>
  <c r="P191" i="11"/>
  <c r="BI186" i="11"/>
  <c r="BH186" i="11"/>
  <c r="BG186" i="11"/>
  <c r="BF186" i="11"/>
  <c r="T186" i="11"/>
  <c r="R186" i="11"/>
  <c r="P186" i="11"/>
  <c r="BI181" i="11"/>
  <c r="BH181" i="11"/>
  <c r="BG181" i="11"/>
  <c r="BF181" i="11"/>
  <c r="T181" i="11"/>
  <c r="R181" i="11"/>
  <c r="P181" i="11"/>
  <c r="BI176" i="11"/>
  <c r="BH176" i="11"/>
  <c r="BG176" i="11"/>
  <c r="BF176" i="11"/>
  <c r="T176" i="11"/>
  <c r="R176" i="11"/>
  <c r="P176" i="11"/>
  <c r="BI172" i="11"/>
  <c r="BH172" i="11"/>
  <c r="BG172" i="11"/>
  <c r="BF172" i="11"/>
  <c r="T172" i="11"/>
  <c r="R172" i="11"/>
  <c r="P172" i="11"/>
  <c r="BI168" i="11"/>
  <c r="BH168" i="11"/>
  <c r="BG168" i="11"/>
  <c r="BF168" i="11"/>
  <c r="T168" i="11"/>
  <c r="R168" i="11"/>
  <c r="P168" i="11"/>
  <c r="BI164" i="11"/>
  <c r="BH164" i="11"/>
  <c r="BG164" i="11"/>
  <c r="BF164" i="11"/>
  <c r="T164" i="11"/>
  <c r="R164" i="11"/>
  <c r="P164" i="11"/>
  <c r="BI159" i="11"/>
  <c r="BH159" i="11"/>
  <c r="BG159" i="11"/>
  <c r="BF159" i="11"/>
  <c r="T159" i="11"/>
  <c r="R159" i="11"/>
  <c r="P159" i="11"/>
  <c r="BI154" i="11"/>
  <c r="BH154" i="11"/>
  <c r="BG154" i="11"/>
  <c r="BF154" i="11"/>
  <c r="T154" i="11"/>
  <c r="R154" i="11"/>
  <c r="P154" i="11"/>
  <c r="BI149" i="11"/>
  <c r="BH149" i="11"/>
  <c r="BG149" i="11"/>
  <c r="BF149" i="11"/>
  <c r="T149" i="11"/>
  <c r="R149" i="11"/>
  <c r="P149" i="11"/>
  <c r="BI144" i="11"/>
  <c r="BH144" i="11"/>
  <c r="BG144" i="11"/>
  <c r="BF144" i="11"/>
  <c r="T144" i="11"/>
  <c r="R144" i="11"/>
  <c r="P144" i="11"/>
  <c r="BI140" i="11"/>
  <c r="BH140" i="11"/>
  <c r="BG140" i="11"/>
  <c r="BF140" i="11"/>
  <c r="T140" i="11"/>
  <c r="R140" i="11"/>
  <c r="P140" i="11"/>
  <c r="BI136" i="11"/>
  <c r="BH136" i="11"/>
  <c r="BG136" i="11"/>
  <c r="BF136" i="11"/>
  <c r="T136" i="11"/>
  <c r="R136" i="11"/>
  <c r="P136" i="11"/>
  <c r="BI131" i="11"/>
  <c r="BH131" i="11"/>
  <c r="BG131" i="11"/>
  <c r="BF131" i="11"/>
  <c r="T131" i="11"/>
  <c r="R131" i="11"/>
  <c r="P131" i="11"/>
  <c r="BI125" i="11"/>
  <c r="BH125" i="11"/>
  <c r="BG125" i="11"/>
  <c r="BF125" i="11"/>
  <c r="T125" i="11"/>
  <c r="R125" i="11"/>
  <c r="P125" i="11"/>
  <c r="BI119" i="11"/>
  <c r="BH119" i="11"/>
  <c r="BG119" i="11"/>
  <c r="BF119" i="11"/>
  <c r="T119" i="11"/>
  <c r="R119" i="11"/>
  <c r="P119" i="11"/>
  <c r="BI114" i="11"/>
  <c r="BH114" i="11"/>
  <c r="BG114" i="11"/>
  <c r="BF114" i="11"/>
  <c r="T114" i="11"/>
  <c r="R114" i="11"/>
  <c r="P114" i="11"/>
  <c r="BI108" i="11"/>
  <c r="BH108" i="11"/>
  <c r="BG108" i="11"/>
  <c r="BF108" i="11"/>
  <c r="T108" i="11"/>
  <c r="R108" i="11"/>
  <c r="P108" i="11"/>
  <c r="BI104" i="11"/>
  <c r="BH104" i="11"/>
  <c r="BG104" i="11"/>
  <c r="BF104" i="11"/>
  <c r="T104" i="11"/>
  <c r="R104" i="11"/>
  <c r="P104" i="11"/>
  <c r="BI100" i="11"/>
  <c r="BH100" i="11"/>
  <c r="BG100" i="11"/>
  <c r="BF100" i="11"/>
  <c r="T100" i="11"/>
  <c r="R100" i="11"/>
  <c r="P100" i="11"/>
  <c r="J93" i="11"/>
  <c r="F91" i="11"/>
  <c r="E89" i="11"/>
  <c r="J58" i="11"/>
  <c r="F56" i="11"/>
  <c r="E54" i="11"/>
  <c r="J26" i="11"/>
  <c r="E26" i="11"/>
  <c r="J59" i="11" s="1"/>
  <c r="J25" i="11"/>
  <c r="J20" i="11"/>
  <c r="E20" i="11"/>
  <c r="F94" i="11" s="1"/>
  <c r="J19" i="11"/>
  <c r="J17" i="11"/>
  <c r="E17" i="11"/>
  <c r="F93" i="11" s="1"/>
  <c r="J16" i="11"/>
  <c r="J14" i="11"/>
  <c r="J91" i="11"/>
  <c r="E7" i="11"/>
  <c r="E50" i="11"/>
  <c r="J39" i="10"/>
  <c r="J38" i="10"/>
  <c r="AY66" i="1" s="1"/>
  <c r="J37" i="10"/>
  <c r="AX66" i="1" s="1"/>
  <c r="BI113" i="10"/>
  <c r="BH113" i="10"/>
  <c r="BG113" i="10"/>
  <c r="BF113" i="10"/>
  <c r="T113" i="10"/>
  <c r="R113" i="10"/>
  <c r="P113" i="10"/>
  <c r="BI110" i="10"/>
  <c r="BH110" i="10"/>
  <c r="BG110" i="10"/>
  <c r="BF110" i="10"/>
  <c r="T110" i="10"/>
  <c r="R110" i="10"/>
  <c r="P110" i="10"/>
  <c r="BI106" i="10"/>
  <c r="BH106" i="10"/>
  <c r="BG106" i="10"/>
  <c r="BF106" i="10"/>
  <c r="T106" i="10"/>
  <c r="R106" i="10"/>
  <c r="P106" i="10"/>
  <c r="BI102" i="10"/>
  <c r="BH102" i="10"/>
  <c r="BG102" i="10"/>
  <c r="BF102" i="10"/>
  <c r="T102" i="10"/>
  <c r="R102" i="10"/>
  <c r="P102" i="10"/>
  <c r="BI98" i="10"/>
  <c r="BH98" i="10"/>
  <c r="BG98" i="10"/>
  <c r="BF98" i="10"/>
  <c r="T98" i="10"/>
  <c r="R98" i="10"/>
  <c r="P98" i="10"/>
  <c r="BI95" i="10"/>
  <c r="BH95" i="10"/>
  <c r="BG95" i="10"/>
  <c r="BF95" i="10"/>
  <c r="T95" i="10"/>
  <c r="R95" i="10"/>
  <c r="P95" i="10"/>
  <c r="BI92" i="10"/>
  <c r="BH92" i="10"/>
  <c r="BG92" i="10"/>
  <c r="BF92" i="10"/>
  <c r="T92" i="10"/>
  <c r="R92" i="10"/>
  <c r="P92" i="10"/>
  <c r="J85" i="10"/>
  <c r="F83" i="10"/>
  <c r="E81" i="10"/>
  <c r="J58" i="10"/>
  <c r="F56" i="10"/>
  <c r="E54" i="10"/>
  <c r="J26" i="10"/>
  <c r="E26" i="10"/>
  <c r="J86" i="10" s="1"/>
  <c r="J25" i="10"/>
  <c r="J20" i="10"/>
  <c r="E20" i="10"/>
  <c r="F86" i="10" s="1"/>
  <c r="J19" i="10"/>
  <c r="J17" i="10"/>
  <c r="E17" i="10"/>
  <c r="F85" i="10" s="1"/>
  <c r="J16" i="10"/>
  <c r="J14" i="10"/>
  <c r="J83" i="10"/>
  <c r="E7" i="10"/>
  <c r="E77" i="10"/>
  <c r="J39" i="9"/>
  <c r="J38" i="9"/>
  <c r="AY65" i="1" s="1"/>
  <c r="J37" i="9"/>
  <c r="AX65" i="1" s="1"/>
  <c r="BI183" i="9"/>
  <c r="BH183" i="9"/>
  <c r="BG183" i="9"/>
  <c r="BF183" i="9"/>
  <c r="T183" i="9"/>
  <c r="R183" i="9"/>
  <c r="P183" i="9"/>
  <c r="BI181" i="9"/>
  <c r="BH181" i="9"/>
  <c r="BG181" i="9"/>
  <c r="BF181" i="9"/>
  <c r="T181" i="9"/>
  <c r="R181" i="9"/>
  <c r="P181" i="9"/>
  <c r="BI178" i="9"/>
  <c r="BH178" i="9"/>
  <c r="BG178" i="9"/>
  <c r="BF178" i="9"/>
  <c r="T178" i="9"/>
  <c r="R178" i="9"/>
  <c r="P178" i="9"/>
  <c r="BI176" i="9"/>
  <c r="BH176" i="9"/>
  <c r="BG176" i="9"/>
  <c r="BF176" i="9"/>
  <c r="T176" i="9"/>
  <c r="R176" i="9"/>
  <c r="P176" i="9"/>
  <c r="BI174" i="9"/>
  <c r="BH174" i="9"/>
  <c r="BG174" i="9"/>
  <c r="BF174" i="9"/>
  <c r="T174" i="9"/>
  <c r="R174" i="9"/>
  <c r="P174" i="9"/>
  <c r="BI172" i="9"/>
  <c r="BH172" i="9"/>
  <c r="BG172" i="9"/>
  <c r="BF172" i="9"/>
  <c r="T172" i="9"/>
  <c r="R172" i="9"/>
  <c r="P172" i="9"/>
  <c r="BI170" i="9"/>
  <c r="BH170" i="9"/>
  <c r="BG170" i="9"/>
  <c r="BF170" i="9"/>
  <c r="T170" i="9"/>
  <c r="R170" i="9"/>
  <c r="P170" i="9"/>
  <c r="BI168" i="9"/>
  <c r="BH168" i="9"/>
  <c r="BG168" i="9"/>
  <c r="BF168" i="9"/>
  <c r="T168" i="9"/>
  <c r="R168" i="9"/>
  <c r="P168" i="9"/>
  <c r="BI165" i="9"/>
  <c r="BH165" i="9"/>
  <c r="BG165" i="9"/>
  <c r="BF165" i="9"/>
  <c r="T165" i="9"/>
  <c r="R165" i="9"/>
  <c r="P165" i="9"/>
  <c r="BI163" i="9"/>
  <c r="BH163" i="9"/>
  <c r="BG163" i="9"/>
  <c r="BF163" i="9"/>
  <c r="T163" i="9"/>
  <c r="R163" i="9"/>
  <c r="P163" i="9"/>
  <c r="BI161" i="9"/>
  <c r="BH161" i="9"/>
  <c r="BG161" i="9"/>
  <c r="BF161" i="9"/>
  <c r="T161" i="9"/>
  <c r="R161" i="9"/>
  <c r="P161" i="9"/>
  <c r="BI159" i="9"/>
  <c r="BH159" i="9"/>
  <c r="BG159" i="9"/>
  <c r="BF159" i="9"/>
  <c r="T159" i="9"/>
  <c r="R159" i="9"/>
  <c r="P159" i="9"/>
  <c r="BI157" i="9"/>
  <c r="BH157" i="9"/>
  <c r="BG157" i="9"/>
  <c r="BF157" i="9"/>
  <c r="T157" i="9"/>
  <c r="R157" i="9"/>
  <c r="P157" i="9"/>
  <c r="BI155" i="9"/>
  <c r="BH155" i="9"/>
  <c r="BG155" i="9"/>
  <c r="BF155" i="9"/>
  <c r="T155" i="9"/>
  <c r="R155" i="9"/>
  <c r="P155" i="9"/>
  <c r="BI153" i="9"/>
  <c r="BH153" i="9"/>
  <c r="BG153" i="9"/>
  <c r="BF153" i="9"/>
  <c r="T153" i="9"/>
  <c r="R153" i="9"/>
  <c r="P153" i="9"/>
  <c r="BI151" i="9"/>
  <c r="BH151" i="9"/>
  <c r="BG151" i="9"/>
  <c r="BF151" i="9"/>
  <c r="T151" i="9"/>
  <c r="R151" i="9"/>
  <c r="P151" i="9"/>
  <c r="BI149" i="9"/>
  <c r="BH149" i="9"/>
  <c r="BG149" i="9"/>
  <c r="BF149" i="9"/>
  <c r="T149" i="9"/>
  <c r="R149" i="9"/>
  <c r="P149" i="9"/>
  <c r="BI147" i="9"/>
  <c r="BH147" i="9"/>
  <c r="BG147" i="9"/>
  <c r="BF147" i="9"/>
  <c r="T147" i="9"/>
  <c r="R147" i="9"/>
  <c r="P147" i="9"/>
  <c r="BI145" i="9"/>
  <c r="BH145" i="9"/>
  <c r="BG145" i="9"/>
  <c r="BF145" i="9"/>
  <c r="T145" i="9"/>
  <c r="R145" i="9"/>
  <c r="P145" i="9"/>
  <c r="BI143" i="9"/>
  <c r="BH143" i="9"/>
  <c r="BG143" i="9"/>
  <c r="BF143" i="9"/>
  <c r="T143" i="9"/>
  <c r="R143" i="9"/>
  <c r="P143" i="9"/>
  <c r="BI141" i="9"/>
  <c r="BH141" i="9"/>
  <c r="BG141" i="9"/>
  <c r="BF141" i="9"/>
  <c r="T141" i="9"/>
  <c r="R141" i="9"/>
  <c r="P141" i="9"/>
  <c r="BI139" i="9"/>
  <c r="BH139" i="9"/>
  <c r="BG139" i="9"/>
  <c r="BF139" i="9"/>
  <c r="T139" i="9"/>
  <c r="R139" i="9"/>
  <c r="P139" i="9"/>
  <c r="BI137" i="9"/>
  <c r="BH137" i="9"/>
  <c r="BG137" i="9"/>
  <c r="BF137" i="9"/>
  <c r="T137" i="9"/>
  <c r="R137" i="9"/>
  <c r="P137" i="9"/>
  <c r="BI135" i="9"/>
  <c r="BH135" i="9"/>
  <c r="BG135" i="9"/>
  <c r="BF135" i="9"/>
  <c r="T135" i="9"/>
  <c r="R135" i="9"/>
  <c r="P135" i="9"/>
  <c r="BI133" i="9"/>
  <c r="BH133" i="9"/>
  <c r="BG133" i="9"/>
  <c r="BF133" i="9"/>
  <c r="T133" i="9"/>
  <c r="R133" i="9"/>
  <c r="P133" i="9"/>
  <c r="BI130" i="9"/>
  <c r="BH130" i="9"/>
  <c r="BG130" i="9"/>
  <c r="BF130" i="9"/>
  <c r="T130" i="9"/>
  <c r="R130" i="9"/>
  <c r="P130" i="9"/>
  <c r="BI128" i="9"/>
  <c r="BH128" i="9"/>
  <c r="BG128" i="9"/>
  <c r="BF128" i="9"/>
  <c r="T128" i="9"/>
  <c r="R128" i="9"/>
  <c r="P128" i="9"/>
  <c r="BI125" i="9"/>
  <c r="BH125" i="9"/>
  <c r="BG125" i="9"/>
  <c r="BF125" i="9"/>
  <c r="T125" i="9"/>
  <c r="R125" i="9"/>
  <c r="P125" i="9"/>
  <c r="BI122" i="9"/>
  <c r="BH122" i="9"/>
  <c r="BG122" i="9"/>
  <c r="BF122" i="9"/>
  <c r="T122" i="9"/>
  <c r="R122" i="9"/>
  <c r="P122" i="9"/>
  <c r="BI120" i="9"/>
  <c r="BH120" i="9"/>
  <c r="BG120" i="9"/>
  <c r="BF120" i="9"/>
  <c r="T120" i="9"/>
  <c r="R120" i="9"/>
  <c r="P120" i="9"/>
  <c r="BI118" i="9"/>
  <c r="BH118" i="9"/>
  <c r="BG118" i="9"/>
  <c r="BF118" i="9"/>
  <c r="T118" i="9"/>
  <c r="R118" i="9"/>
  <c r="P118" i="9"/>
  <c r="BI116" i="9"/>
  <c r="BH116" i="9"/>
  <c r="BG116" i="9"/>
  <c r="BF116" i="9"/>
  <c r="T116" i="9"/>
  <c r="R116" i="9"/>
  <c r="P116" i="9"/>
  <c r="BI114" i="9"/>
  <c r="BH114" i="9"/>
  <c r="BG114" i="9"/>
  <c r="BF114" i="9"/>
  <c r="T114" i="9"/>
  <c r="R114" i="9"/>
  <c r="P114" i="9"/>
  <c r="BI112" i="9"/>
  <c r="BH112" i="9"/>
  <c r="BG112" i="9"/>
  <c r="BF112" i="9"/>
  <c r="T112" i="9"/>
  <c r="R112" i="9"/>
  <c r="P112" i="9"/>
  <c r="BI110" i="9"/>
  <c r="BH110" i="9"/>
  <c r="BG110" i="9"/>
  <c r="BF110" i="9"/>
  <c r="T110" i="9"/>
  <c r="R110" i="9"/>
  <c r="P110" i="9"/>
  <c r="BI108" i="9"/>
  <c r="BH108" i="9"/>
  <c r="BG108" i="9"/>
  <c r="BF108" i="9"/>
  <c r="T108" i="9"/>
  <c r="R108" i="9"/>
  <c r="P108" i="9"/>
  <c r="BI106" i="9"/>
  <c r="BH106" i="9"/>
  <c r="BG106" i="9"/>
  <c r="BF106" i="9"/>
  <c r="T106" i="9"/>
  <c r="R106" i="9"/>
  <c r="P106" i="9"/>
  <c r="BI104" i="9"/>
  <c r="BH104" i="9"/>
  <c r="BG104" i="9"/>
  <c r="BF104" i="9"/>
  <c r="T104" i="9"/>
  <c r="R104" i="9"/>
  <c r="P104" i="9"/>
  <c r="BI102" i="9"/>
  <c r="BH102" i="9"/>
  <c r="BG102" i="9"/>
  <c r="BF102" i="9"/>
  <c r="T102" i="9"/>
  <c r="R102" i="9"/>
  <c r="P102" i="9"/>
  <c r="BI100" i="9"/>
  <c r="BH100" i="9"/>
  <c r="BG100" i="9"/>
  <c r="BF100" i="9"/>
  <c r="T100" i="9"/>
  <c r="R100" i="9"/>
  <c r="P100" i="9"/>
  <c r="BI98" i="9"/>
  <c r="BH98" i="9"/>
  <c r="BG98" i="9"/>
  <c r="BF98" i="9"/>
  <c r="T98" i="9"/>
  <c r="R98" i="9"/>
  <c r="P98" i="9"/>
  <c r="BI96" i="9"/>
  <c r="BH96" i="9"/>
  <c r="BG96" i="9"/>
  <c r="BF96" i="9"/>
  <c r="T96" i="9"/>
  <c r="R96" i="9"/>
  <c r="P96" i="9"/>
  <c r="BI94" i="9"/>
  <c r="BH94" i="9"/>
  <c r="BG94" i="9"/>
  <c r="BF94" i="9"/>
  <c r="T94" i="9"/>
  <c r="R94" i="9"/>
  <c r="P94" i="9"/>
  <c r="BI92" i="9"/>
  <c r="BH92" i="9"/>
  <c r="BG92" i="9"/>
  <c r="BF92" i="9"/>
  <c r="T92" i="9"/>
  <c r="R92" i="9"/>
  <c r="P92" i="9"/>
  <c r="F84" i="9"/>
  <c r="E82" i="9"/>
  <c r="F56" i="9"/>
  <c r="E54" i="9"/>
  <c r="J26" i="9"/>
  <c r="E26" i="9"/>
  <c r="J87" i="9"/>
  <c r="J25" i="9"/>
  <c r="J23" i="9"/>
  <c r="E23" i="9"/>
  <c r="J58" i="9"/>
  <c r="J22" i="9"/>
  <c r="J20" i="9"/>
  <c r="E20" i="9"/>
  <c r="F87" i="9"/>
  <c r="J19" i="9"/>
  <c r="J17" i="9"/>
  <c r="E17" i="9"/>
  <c r="F86" i="9"/>
  <c r="J16" i="9"/>
  <c r="J14" i="9"/>
  <c r="J56" i="9" s="1"/>
  <c r="E7" i="9"/>
  <c r="E50" i="9" s="1"/>
  <c r="J39" i="8"/>
  <c r="J38" i="8"/>
  <c r="AY64" i="1"/>
  <c r="J37" i="8"/>
  <c r="AX64" i="1"/>
  <c r="BI388" i="8"/>
  <c r="BH388" i="8"/>
  <c r="BG388" i="8"/>
  <c r="BF388" i="8"/>
  <c r="T388" i="8"/>
  <c r="T387" i="8"/>
  <c r="R388" i="8"/>
  <c r="R387" i="8"/>
  <c r="P388" i="8"/>
  <c r="P387" i="8"/>
  <c r="BI382" i="8"/>
  <c r="BH382" i="8"/>
  <c r="BG382" i="8"/>
  <c r="BF382" i="8"/>
  <c r="T382" i="8"/>
  <c r="R382" i="8"/>
  <c r="P382" i="8"/>
  <c r="BI376" i="8"/>
  <c r="BH376" i="8"/>
  <c r="BG376" i="8"/>
  <c r="BF376" i="8"/>
  <c r="T376" i="8"/>
  <c r="R376" i="8"/>
  <c r="P376" i="8"/>
  <c r="BI371" i="8"/>
  <c r="BH371" i="8"/>
  <c r="BG371" i="8"/>
  <c r="BF371" i="8"/>
  <c r="T371" i="8"/>
  <c r="R371" i="8"/>
  <c r="P371" i="8"/>
  <c r="BI365" i="8"/>
  <c r="BH365" i="8"/>
  <c r="BG365" i="8"/>
  <c r="BF365" i="8"/>
  <c r="T365" i="8"/>
  <c r="R365" i="8"/>
  <c r="P365" i="8"/>
  <c r="BI355" i="8"/>
  <c r="BH355" i="8"/>
  <c r="BG355" i="8"/>
  <c r="BF355" i="8"/>
  <c r="T355" i="8"/>
  <c r="R355" i="8"/>
  <c r="P355" i="8"/>
  <c r="BI346" i="8"/>
  <c r="BH346" i="8"/>
  <c r="BG346" i="8"/>
  <c r="BF346" i="8"/>
  <c r="T346" i="8"/>
  <c r="R346" i="8"/>
  <c r="P346" i="8"/>
  <c r="BI340" i="8"/>
  <c r="BH340" i="8"/>
  <c r="BG340" i="8"/>
  <c r="BF340" i="8"/>
  <c r="T340" i="8"/>
  <c r="R340" i="8"/>
  <c r="P340" i="8"/>
  <c r="BI335" i="8"/>
  <c r="BH335" i="8"/>
  <c r="BG335" i="8"/>
  <c r="BF335" i="8"/>
  <c r="T335" i="8"/>
  <c r="R335" i="8"/>
  <c r="P335" i="8"/>
  <c r="BI330" i="8"/>
  <c r="BH330" i="8"/>
  <c r="BG330" i="8"/>
  <c r="BF330" i="8"/>
  <c r="T330" i="8"/>
  <c r="R330" i="8"/>
  <c r="P330" i="8"/>
  <c r="BI326" i="8"/>
  <c r="BH326" i="8"/>
  <c r="BG326" i="8"/>
  <c r="BF326" i="8"/>
  <c r="T326" i="8"/>
  <c r="R326" i="8"/>
  <c r="P326" i="8"/>
  <c r="BI322" i="8"/>
  <c r="BH322" i="8"/>
  <c r="BG322" i="8"/>
  <c r="BF322" i="8"/>
  <c r="T322" i="8"/>
  <c r="R322" i="8"/>
  <c r="P322" i="8"/>
  <c r="BI316" i="8"/>
  <c r="BH316" i="8"/>
  <c r="BG316" i="8"/>
  <c r="BF316" i="8"/>
  <c r="T316" i="8"/>
  <c r="R316" i="8"/>
  <c r="P316" i="8"/>
  <c r="BI312" i="8"/>
  <c r="BH312" i="8"/>
  <c r="BG312" i="8"/>
  <c r="BF312" i="8"/>
  <c r="T312" i="8"/>
  <c r="R312" i="8"/>
  <c r="P312" i="8"/>
  <c r="BI308" i="8"/>
  <c r="BH308" i="8"/>
  <c r="BG308" i="8"/>
  <c r="BF308" i="8"/>
  <c r="T308" i="8"/>
  <c r="R308" i="8"/>
  <c r="P308" i="8"/>
  <c r="BI304" i="8"/>
  <c r="BH304" i="8"/>
  <c r="BG304" i="8"/>
  <c r="BF304" i="8"/>
  <c r="T304" i="8"/>
  <c r="R304" i="8"/>
  <c r="P304" i="8"/>
  <c r="BI296" i="8"/>
  <c r="BH296" i="8"/>
  <c r="BG296" i="8"/>
  <c r="BF296" i="8"/>
  <c r="T296" i="8"/>
  <c r="R296" i="8"/>
  <c r="P296" i="8"/>
  <c r="BI292" i="8"/>
  <c r="BH292" i="8"/>
  <c r="BG292" i="8"/>
  <c r="BF292" i="8"/>
  <c r="T292" i="8"/>
  <c r="R292" i="8"/>
  <c r="P292" i="8"/>
  <c r="BI288" i="8"/>
  <c r="BH288" i="8"/>
  <c r="BG288" i="8"/>
  <c r="BF288" i="8"/>
  <c r="T288" i="8"/>
  <c r="R288" i="8"/>
  <c r="P288" i="8"/>
  <c r="BI283" i="8"/>
  <c r="BH283" i="8"/>
  <c r="BG283" i="8"/>
  <c r="BF283" i="8"/>
  <c r="T283" i="8"/>
  <c r="R283" i="8"/>
  <c r="P283" i="8"/>
  <c r="BI278" i="8"/>
  <c r="BH278" i="8"/>
  <c r="BG278" i="8"/>
  <c r="BF278" i="8"/>
  <c r="T278" i="8"/>
  <c r="R278" i="8"/>
  <c r="P278" i="8"/>
  <c r="BI274" i="8"/>
  <c r="BH274" i="8"/>
  <c r="BG274" i="8"/>
  <c r="BF274" i="8"/>
  <c r="T274" i="8"/>
  <c r="R274" i="8"/>
  <c r="P274" i="8"/>
  <c r="BI270" i="8"/>
  <c r="BH270" i="8"/>
  <c r="BG270" i="8"/>
  <c r="BF270" i="8"/>
  <c r="T270" i="8"/>
  <c r="R270" i="8"/>
  <c r="P270" i="8"/>
  <c r="BI266" i="8"/>
  <c r="BH266" i="8"/>
  <c r="BG266" i="8"/>
  <c r="BF266" i="8"/>
  <c r="T266" i="8"/>
  <c r="R266" i="8"/>
  <c r="P266" i="8"/>
  <c r="BI262" i="8"/>
  <c r="BH262" i="8"/>
  <c r="BG262" i="8"/>
  <c r="BF262" i="8"/>
  <c r="T262" i="8"/>
  <c r="R262" i="8"/>
  <c r="P262" i="8"/>
  <c r="BI258" i="8"/>
  <c r="BH258" i="8"/>
  <c r="BG258" i="8"/>
  <c r="BF258" i="8"/>
  <c r="T258" i="8"/>
  <c r="R258" i="8"/>
  <c r="P258" i="8"/>
  <c r="BI254" i="8"/>
  <c r="BH254" i="8"/>
  <c r="BG254" i="8"/>
  <c r="BF254" i="8"/>
  <c r="T254" i="8"/>
  <c r="R254" i="8"/>
  <c r="P254" i="8"/>
  <c r="BI249" i="8"/>
  <c r="BH249" i="8"/>
  <c r="BG249" i="8"/>
  <c r="BF249" i="8"/>
  <c r="T249" i="8"/>
  <c r="R249" i="8"/>
  <c r="P249" i="8"/>
  <c r="BI244" i="8"/>
  <c r="BH244" i="8"/>
  <c r="BG244" i="8"/>
  <c r="BF244" i="8"/>
  <c r="T244" i="8"/>
  <c r="R244" i="8"/>
  <c r="P244" i="8"/>
  <c r="BI241" i="8"/>
  <c r="BH241" i="8"/>
  <c r="BG241" i="8"/>
  <c r="BF241" i="8"/>
  <c r="T241" i="8"/>
  <c r="R241" i="8"/>
  <c r="P241" i="8"/>
  <c r="BI237" i="8"/>
  <c r="BH237" i="8"/>
  <c r="BG237" i="8"/>
  <c r="BF237" i="8"/>
  <c r="T237" i="8"/>
  <c r="R237" i="8"/>
  <c r="P237" i="8"/>
  <c r="BI233" i="8"/>
  <c r="BH233" i="8"/>
  <c r="BG233" i="8"/>
  <c r="BF233" i="8"/>
  <c r="T233" i="8"/>
  <c r="R233" i="8"/>
  <c r="P233" i="8"/>
  <c r="BI230" i="8"/>
  <c r="BH230" i="8"/>
  <c r="BG230" i="8"/>
  <c r="BF230" i="8"/>
  <c r="T230" i="8"/>
  <c r="R230" i="8"/>
  <c r="P230" i="8"/>
  <c r="BI225" i="8"/>
  <c r="BH225" i="8"/>
  <c r="BG225" i="8"/>
  <c r="BF225" i="8"/>
  <c r="T225" i="8"/>
  <c r="R225" i="8"/>
  <c r="P225" i="8"/>
  <c r="BI220" i="8"/>
  <c r="BH220" i="8"/>
  <c r="BG220" i="8"/>
  <c r="BF220" i="8"/>
  <c r="T220" i="8"/>
  <c r="R220" i="8"/>
  <c r="P220" i="8"/>
  <c r="BI216" i="8"/>
  <c r="BH216" i="8"/>
  <c r="BG216" i="8"/>
  <c r="BF216" i="8"/>
  <c r="T216" i="8"/>
  <c r="R216" i="8"/>
  <c r="P216" i="8"/>
  <c r="BI211" i="8"/>
  <c r="BH211" i="8"/>
  <c r="BG211" i="8"/>
  <c r="BF211" i="8"/>
  <c r="T211" i="8"/>
  <c r="R211" i="8"/>
  <c r="P211" i="8"/>
  <c r="BI208" i="8"/>
  <c r="BH208" i="8"/>
  <c r="BG208" i="8"/>
  <c r="BF208" i="8"/>
  <c r="T208" i="8"/>
  <c r="R208" i="8"/>
  <c r="P208" i="8"/>
  <c r="BI202" i="8"/>
  <c r="BH202" i="8"/>
  <c r="BG202" i="8"/>
  <c r="BF202" i="8"/>
  <c r="T202" i="8"/>
  <c r="R202" i="8"/>
  <c r="P202" i="8"/>
  <c r="BI199" i="8"/>
  <c r="BH199" i="8"/>
  <c r="BG199" i="8"/>
  <c r="BF199" i="8"/>
  <c r="T199" i="8"/>
  <c r="R199" i="8"/>
  <c r="P199" i="8"/>
  <c r="BI195" i="8"/>
  <c r="BH195" i="8"/>
  <c r="BG195" i="8"/>
  <c r="BF195" i="8"/>
  <c r="T195" i="8"/>
  <c r="R195" i="8"/>
  <c r="P195" i="8"/>
  <c r="BI192" i="8"/>
  <c r="BH192" i="8"/>
  <c r="BG192" i="8"/>
  <c r="BF192" i="8"/>
  <c r="T192" i="8"/>
  <c r="R192" i="8"/>
  <c r="P192" i="8"/>
  <c r="BI189" i="8"/>
  <c r="BH189" i="8"/>
  <c r="BG189" i="8"/>
  <c r="BF189" i="8"/>
  <c r="T189" i="8"/>
  <c r="R189" i="8"/>
  <c r="P189" i="8"/>
  <c r="BI183" i="8"/>
  <c r="BH183" i="8"/>
  <c r="BG183" i="8"/>
  <c r="BF183" i="8"/>
  <c r="T183" i="8"/>
  <c r="R183" i="8"/>
  <c r="P183" i="8"/>
  <c r="BI177" i="8"/>
  <c r="BH177" i="8"/>
  <c r="BG177" i="8"/>
  <c r="BF177" i="8"/>
  <c r="T177" i="8"/>
  <c r="R177" i="8"/>
  <c r="P177" i="8"/>
  <c r="BI170" i="8"/>
  <c r="BH170" i="8"/>
  <c r="BG170" i="8"/>
  <c r="BF170" i="8"/>
  <c r="T170" i="8"/>
  <c r="R170" i="8"/>
  <c r="P170" i="8"/>
  <c r="BI163" i="8"/>
  <c r="BH163" i="8"/>
  <c r="BG163" i="8"/>
  <c r="BF163" i="8"/>
  <c r="T163" i="8"/>
  <c r="R163" i="8"/>
  <c r="P163" i="8"/>
  <c r="BI156" i="8"/>
  <c r="BH156" i="8"/>
  <c r="BG156" i="8"/>
  <c r="BF156" i="8"/>
  <c r="T156" i="8"/>
  <c r="R156" i="8"/>
  <c r="P156" i="8"/>
  <c r="BI152" i="8"/>
  <c r="BH152" i="8"/>
  <c r="BG152" i="8"/>
  <c r="BF152" i="8"/>
  <c r="T152" i="8"/>
  <c r="R152" i="8"/>
  <c r="P152" i="8"/>
  <c r="BI146" i="8"/>
  <c r="BH146" i="8"/>
  <c r="BG146" i="8"/>
  <c r="BF146" i="8"/>
  <c r="T146" i="8"/>
  <c r="R146" i="8"/>
  <c r="P146" i="8"/>
  <c r="BI142" i="8"/>
  <c r="BH142" i="8"/>
  <c r="BG142" i="8"/>
  <c r="BF142" i="8"/>
  <c r="T142" i="8"/>
  <c r="R142" i="8"/>
  <c r="P142" i="8"/>
  <c r="BI136" i="8"/>
  <c r="BH136" i="8"/>
  <c r="BG136" i="8"/>
  <c r="BF136" i="8"/>
  <c r="T136" i="8"/>
  <c r="R136" i="8"/>
  <c r="P136" i="8"/>
  <c r="BI130" i="8"/>
  <c r="BH130" i="8"/>
  <c r="BG130" i="8"/>
  <c r="BF130" i="8"/>
  <c r="T130" i="8"/>
  <c r="R130" i="8"/>
  <c r="P130" i="8"/>
  <c r="BI125" i="8"/>
  <c r="BH125" i="8"/>
  <c r="BG125" i="8"/>
  <c r="BF125" i="8"/>
  <c r="T125" i="8"/>
  <c r="R125" i="8"/>
  <c r="P125" i="8"/>
  <c r="BI121" i="8"/>
  <c r="BH121" i="8"/>
  <c r="BG121" i="8"/>
  <c r="BF121" i="8"/>
  <c r="T121" i="8"/>
  <c r="R121" i="8"/>
  <c r="P121" i="8"/>
  <c r="BI115" i="8"/>
  <c r="BH115" i="8"/>
  <c r="BG115" i="8"/>
  <c r="BF115" i="8"/>
  <c r="T115" i="8"/>
  <c r="R115" i="8"/>
  <c r="P115" i="8"/>
  <c r="BI109" i="8"/>
  <c r="BH109" i="8"/>
  <c r="BG109" i="8"/>
  <c r="BF109" i="8"/>
  <c r="T109" i="8"/>
  <c r="R109" i="8"/>
  <c r="P109" i="8"/>
  <c r="BI104" i="8"/>
  <c r="BH104" i="8"/>
  <c r="BG104" i="8"/>
  <c r="BF104" i="8"/>
  <c r="T104" i="8"/>
  <c r="R104" i="8"/>
  <c r="P104" i="8"/>
  <c r="BI99" i="8"/>
  <c r="BH99" i="8"/>
  <c r="BG99" i="8"/>
  <c r="BF99" i="8"/>
  <c r="T99" i="8"/>
  <c r="R99" i="8"/>
  <c r="P99" i="8"/>
  <c r="BI95" i="8"/>
  <c r="BH95" i="8"/>
  <c r="BG95" i="8"/>
  <c r="BF95" i="8"/>
  <c r="T95" i="8"/>
  <c r="R95" i="8"/>
  <c r="P95" i="8"/>
  <c r="J88" i="8"/>
  <c r="F86" i="8"/>
  <c r="E84" i="8"/>
  <c r="J58" i="8"/>
  <c r="F56" i="8"/>
  <c r="E54" i="8"/>
  <c r="J26" i="8"/>
  <c r="E26" i="8"/>
  <c r="J59" i="8"/>
  <c r="J25" i="8"/>
  <c r="J20" i="8"/>
  <c r="E20" i="8"/>
  <c r="F59" i="8"/>
  <c r="J19" i="8"/>
  <c r="J17" i="8"/>
  <c r="E17" i="8"/>
  <c r="F88" i="8"/>
  <c r="J16" i="8"/>
  <c r="J14" i="8"/>
  <c r="J86" i="8" s="1"/>
  <c r="E7" i="8"/>
  <c r="E80" i="8" s="1"/>
  <c r="J39" i="7"/>
  <c r="J38" i="7"/>
  <c r="AY62" i="1"/>
  <c r="J37" i="7"/>
  <c r="AX62" i="1"/>
  <c r="BI113" i="7"/>
  <c r="BH113" i="7"/>
  <c r="BG113" i="7"/>
  <c r="BF113" i="7"/>
  <c r="T113" i="7"/>
  <c r="R113" i="7"/>
  <c r="P113" i="7"/>
  <c r="BI110" i="7"/>
  <c r="BH110" i="7"/>
  <c r="BG110" i="7"/>
  <c r="BF110" i="7"/>
  <c r="T110" i="7"/>
  <c r="R110" i="7"/>
  <c r="P110" i="7"/>
  <c r="BI106" i="7"/>
  <c r="BH106" i="7"/>
  <c r="BG106" i="7"/>
  <c r="BF106" i="7"/>
  <c r="T106" i="7"/>
  <c r="R106" i="7"/>
  <c r="P106" i="7"/>
  <c r="BI102" i="7"/>
  <c r="BH102" i="7"/>
  <c r="BG102" i="7"/>
  <c r="BF102" i="7"/>
  <c r="T102" i="7"/>
  <c r="R102" i="7"/>
  <c r="P102" i="7"/>
  <c r="BI98" i="7"/>
  <c r="BH98" i="7"/>
  <c r="BG98" i="7"/>
  <c r="BF98" i="7"/>
  <c r="T98" i="7"/>
  <c r="R98" i="7"/>
  <c r="P98" i="7"/>
  <c r="BI95" i="7"/>
  <c r="BH95" i="7"/>
  <c r="BG95" i="7"/>
  <c r="BF95" i="7"/>
  <c r="T95" i="7"/>
  <c r="R95" i="7"/>
  <c r="P95" i="7"/>
  <c r="BI92" i="7"/>
  <c r="BH92" i="7"/>
  <c r="BG92" i="7"/>
  <c r="BF92" i="7"/>
  <c r="T92" i="7"/>
  <c r="R92" i="7"/>
  <c r="P92" i="7"/>
  <c r="J85" i="7"/>
  <c r="F83" i="7"/>
  <c r="E81" i="7"/>
  <c r="J58" i="7"/>
  <c r="F56" i="7"/>
  <c r="E54" i="7"/>
  <c r="J26" i="7"/>
  <c r="E26" i="7"/>
  <c r="J86" i="7"/>
  <c r="J25" i="7"/>
  <c r="J20" i="7"/>
  <c r="E20" i="7"/>
  <c r="F86" i="7"/>
  <c r="J19" i="7"/>
  <c r="J17" i="7"/>
  <c r="E17" i="7"/>
  <c r="F85" i="7"/>
  <c r="J16" i="7"/>
  <c r="J14" i="7"/>
  <c r="J83" i="7" s="1"/>
  <c r="E7" i="7"/>
  <c r="E77" i="7" s="1"/>
  <c r="J39" i="6"/>
  <c r="J38" i="6"/>
  <c r="AY61" i="1"/>
  <c r="J37" i="6"/>
  <c r="AX61" i="1"/>
  <c r="BI199" i="6"/>
  <c r="BH199" i="6"/>
  <c r="BG199" i="6"/>
  <c r="BF199" i="6"/>
  <c r="T199" i="6"/>
  <c r="R199" i="6"/>
  <c r="P199" i="6"/>
  <c r="BI197" i="6"/>
  <c r="BH197" i="6"/>
  <c r="BG197" i="6"/>
  <c r="BF197" i="6"/>
  <c r="T197" i="6"/>
  <c r="R197" i="6"/>
  <c r="P197" i="6"/>
  <c r="BI194" i="6"/>
  <c r="BH194" i="6"/>
  <c r="BG194" i="6"/>
  <c r="BF194" i="6"/>
  <c r="T194" i="6"/>
  <c r="R194" i="6"/>
  <c r="P194" i="6"/>
  <c r="BI192" i="6"/>
  <c r="BH192" i="6"/>
  <c r="BG192" i="6"/>
  <c r="BF192" i="6"/>
  <c r="T192" i="6"/>
  <c r="R192" i="6"/>
  <c r="P192" i="6"/>
  <c r="BI190" i="6"/>
  <c r="BH190" i="6"/>
  <c r="BG190" i="6"/>
  <c r="BF190" i="6"/>
  <c r="T190" i="6"/>
  <c r="R190" i="6"/>
  <c r="P190" i="6"/>
  <c r="BI188" i="6"/>
  <c r="BH188" i="6"/>
  <c r="BG188" i="6"/>
  <c r="BF188" i="6"/>
  <c r="T188" i="6"/>
  <c r="R188" i="6"/>
  <c r="P188" i="6"/>
  <c r="BI186" i="6"/>
  <c r="BH186" i="6"/>
  <c r="BG186" i="6"/>
  <c r="BF186" i="6"/>
  <c r="T186" i="6"/>
  <c r="R186" i="6"/>
  <c r="P186" i="6"/>
  <c r="BI184" i="6"/>
  <c r="BH184" i="6"/>
  <c r="BG184" i="6"/>
  <c r="BF184" i="6"/>
  <c r="T184" i="6"/>
  <c r="R184" i="6"/>
  <c r="P184" i="6"/>
  <c r="BI181" i="6"/>
  <c r="BH181" i="6"/>
  <c r="BG181" i="6"/>
  <c r="BF181" i="6"/>
  <c r="T181" i="6"/>
  <c r="R181" i="6"/>
  <c r="P181" i="6"/>
  <c r="BI179" i="6"/>
  <c r="BH179" i="6"/>
  <c r="BG179" i="6"/>
  <c r="BF179" i="6"/>
  <c r="T179" i="6"/>
  <c r="R179" i="6"/>
  <c r="P179" i="6"/>
  <c r="BI177" i="6"/>
  <c r="BH177" i="6"/>
  <c r="BG177" i="6"/>
  <c r="BF177" i="6"/>
  <c r="T177" i="6"/>
  <c r="R177" i="6"/>
  <c r="P177" i="6"/>
  <c r="BI175" i="6"/>
  <c r="BH175" i="6"/>
  <c r="BG175" i="6"/>
  <c r="BF175" i="6"/>
  <c r="T175" i="6"/>
  <c r="R175" i="6"/>
  <c r="P175" i="6"/>
  <c r="BI173" i="6"/>
  <c r="BH173" i="6"/>
  <c r="BG173" i="6"/>
  <c r="BF173" i="6"/>
  <c r="T173" i="6"/>
  <c r="R173" i="6"/>
  <c r="P173" i="6"/>
  <c r="BI171" i="6"/>
  <c r="BH171" i="6"/>
  <c r="BG171" i="6"/>
  <c r="BF171" i="6"/>
  <c r="T171" i="6"/>
  <c r="R171" i="6"/>
  <c r="P171" i="6"/>
  <c r="BI169" i="6"/>
  <c r="BH169" i="6"/>
  <c r="BG169" i="6"/>
  <c r="BF169" i="6"/>
  <c r="T169" i="6"/>
  <c r="R169" i="6"/>
  <c r="P169" i="6"/>
  <c r="BI167" i="6"/>
  <c r="BH167" i="6"/>
  <c r="BG167" i="6"/>
  <c r="BF167" i="6"/>
  <c r="T167" i="6"/>
  <c r="R167" i="6"/>
  <c r="P167" i="6"/>
  <c r="BI165" i="6"/>
  <c r="BH165" i="6"/>
  <c r="BG165" i="6"/>
  <c r="BF165" i="6"/>
  <c r="T165" i="6"/>
  <c r="R165" i="6"/>
  <c r="P165" i="6"/>
  <c r="BI163" i="6"/>
  <c r="BH163" i="6"/>
  <c r="BG163" i="6"/>
  <c r="BF163" i="6"/>
  <c r="T163" i="6"/>
  <c r="R163" i="6"/>
  <c r="P163" i="6"/>
  <c r="BI161" i="6"/>
  <c r="BH161" i="6"/>
  <c r="BG161" i="6"/>
  <c r="BF161" i="6"/>
  <c r="T161" i="6"/>
  <c r="R161" i="6"/>
  <c r="P161" i="6"/>
  <c r="BI159" i="6"/>
  <c r="BH159" i="6"/>
  <c r="BG159" i="6"/>
  <c r="BF159" i="6"/>
  <c r="T159" i="6"/>
  <c r="R159" i="6"/>
  <c r="P159" i="6"/>
  <c r="BI157" i="6"/>
  <c r="BH157" i="6"/>
  <c r="BG157" i="6"/>
  <c r="BF157" i="6"/>
  <c r="T157" i="6"/>
  <c r="R157" i="6"/>
  <c r="P157" i="6"/>
  <c r="BI155" i="6"/>
  <c r="BH155" i="6"/>
  <c r="BG155" i="6"/>
  <c r="BF155" i="6"/>
  <c r="T155" i="6"/>
  <c r="R155" i="6"/>
  <c r="P155" i="6"/>
  <c r="BI153" i="6"/>
  <c r="BH153" i="6"/>
  <c r="BG153" i="6"/>
  <c r="BF153" i="6"/>
  <c r="T153" i="6"/>
  <c r="R153" i="6"/>
  <c r="P153" i="6"/>
  <c r="BI151" i="6"/>
  <c r="BH151" i="6"/>
  <c r="BG151" i="6"/>
  <c r="BF151" i="6"/>
  <c r="T151" i="6"/>
  <c r="R151" i="6"/>
  <c r="P151" i="6"/>
  <c r="BI149" i="6"/>
  <c r="BH149" i="6"/>
  <c r="BG149" i="6"/>
  <c r="BF149" i="6"/>
  <c r="T149" i="6"/>
  <c r="R149" i="6"/>
  <c r="P149" i="6"/>
  <c r="BI147" i="6"/>
  <c r="BH147" i="6"/>
  <c r="BG147" i="6"/>
  <c r="BF147" i="6"/>
  <c r="T147" i="6"/>
  <c r="R147" i="6"/>
  <c r="P147" i="6"/>
  <c r="BI145" i="6"/>
  <c r="BH145" i="6"/>
  <c r="BG145" i="6"/>
  <c r="BF145" i="6"/>
  <c r="T145" i="6"/>
  <c r="R145" i="6"/>
  <c r="P145" i="6"/>
  <c r="BI142" i="6"/>
  <c r="BH142" i="6"/>
  <c r="BG142" i="6"/>
  <c r="BF142" i="6"/>
  <c r="T142" i="6"/>
  <c r="R142" i="6"/>
  <c r="P142" i="6"/>
  <c r="BI140" i="6"/>
  <c r="BH140" i="6"/>
  <c r="BG140" i="6"/>
  <c r="BF140" i="6"/>
  <c r="T140" i="6"/>
  <c r="R140" i="6"/>
  <c r="P140" i="6"/>
  <c r="BI137" i="6"/>
  <c r="BH137" i="6"/>
  <c r="BG137" i="6"/>
  <c r="BF137" i="6"/>
  <c r="T137" i="6"/>
  <c r="R137" i="6"/>
  <c r="P137" i="6"/>
  <c r="BI135" i="6"/>
  <c r="BH135" i="6"/>
  <c r="BG135" i="6"/>
  <c r="BF135" i="6"/>
  <c r="T135" i="6"/>
  <c r="R135" i="6"/>
  <c r="P135" i="6"/>
  <c r="BI132" i="6"/>
  <c r="BH132" i="6"/>
  <c r="BG132" i="6"/>
  <c r="BF132" i="6"/>
  <c r="T132" i="6"/>
  <c r="R132" i="6"/>
  <c r="P132" i="6"/>
  <c r="BI130" i="6"/>
  <c r="BH130" i="6"/>
  <c r="BG130" i="6"/>
  <c r="BF130" i="6"/>
  <c r="T130" i="6"/>
  <c r="R130" i="6"/>
  <c r="P130" i="6"/>
  <c r="BI128" i="6"/>
  <c r="BH128" i="6"/>
  <c r="BG128" i="6"/>
  <c r="BF128" i="6"/>
  <c r="T128" i="6"/>
  <c r="R128" i="6"/>
  <c r="P128" i="6"/>
  <c r="BI126" i="6"/>
  <c r="BH126" i="6"/>
  <c r="BG126" i="6"/>
  <c r="BF126" i="6"/>
  <c r="T126" i="6"/>
  <c r="R126" i="6"/>
  <c r="P126" i="6"/>
  <c r="BI124" i="6"/>
  <c r="BH124" i="6"/>
  <c r="BG124" i="6"/>
  <c r="BF124" i="6"/>
  <c r="T124" i="6"/>
  <c r="R124" i="6"/>
  <c r="P124" i="6"/>
  <c r="BI122" i="6"/>
  <c r="BH122" i="6"/>
  <c r="BG122" i="6"/>
  <c r="BF122" i="6"/>
  <c r="T122" i="6"/>
  <c r="R122" i="6"/>
  <c r="P122" i="6"/>
  <c r="BI120" i="6"/>
  <c r="BH120" i="6"/>
  <c r="BG120" i="6"/>
  <c r="BF120" i="6"/>
  <c r="T120" i="6"/>
  <c r="R120" i="6"/>
  <c r="P120" i="6"/>
  <c r="BI118" i="6"/>
  <c r="BH118" i="6"/>
  <c r="BG118" i="6"/>
  <c r="BF118" i="6"/>
  <c r="T118" i="6"/>
  <c r="R118" i="6"/>
  <c r="P118" i="6"/>
  <c r="BI116" i="6"/>
  <c r="BH116" i="6"/>
  <c r="BG116" i="6"/>
  <c r="BF116" i="6"/>
  <c r="T116" i="6"/>
  <c r="R116" i="6"/>
  <c r="P116" i="6"/>
  <c r="BI114" i="6"/>
  <c r="BH114" i="6"/>
  <c r="BG114" i="6"/>
  <c r="BF114" i="6"/>
  <c r="T114" i="6"/>
  <c r="R114" i="6"/>
  <c r="P114" i="6"/>
  <c r="BI112" i="6"/>
  <c r="BH112" i="6"/>
  <c r="BG112" i="6"/>
  <c r="BF112" i="6"/>
  <c r="T112" i="6"/>
  <c r="R112" i="6"/>
  <c r="P112" i="6"/>
  <c r="BI110" i="6"/>
  <c r="BH110" i="6"/>
  <c r="BG110" i="6"/>
  <c r="BF110" i="6"/>
  <c r="T110" i="6"/>
  <c r="R110" i="6"/>
  <c r="P110" i="6"/>
  <c r="BI108" i="6"/>
  <c r="BH108" i="6"/>
  <c r="BG108" i="6"/>
  <c r="BF108" i="6"/>
  <c r="T108" i="6"/>
  <c r="R108" i="6"/>
  <c r="P108" i="6"/>
  <c r="BI106" i="6"/>
  <c r="BH106" i="6"/>
  <c r="BG106" i="6"/>
  <c r="BF106" i="6"/>
  <c r="T106" i="6"/>
  <c r="R106" i="6"/>
  <c r="P106" i="6"/>
  <c r="BI104" i="6"/>
  <c r="BH104" i="6"/>
  <c r="BG104" i="6"/>
  <c r="BF104" i="6"/>
  <c r="T104" i="6"/>
  <c r="R104" i="6"/>
  <c r="P104" i="6"/>
  <c r="BI102" i="6"/>
  <c r="BH102" i="6"/>
  <c r="BG102" i="6"/>
  <c r="BF102" i="6"/>
  <c r="T102" i="6"/>
  <c r="R102" i="6"/>
  <c r="P102" i="6"/>
  <c r="BI100" i="6"/>
  <c r="BH100" i="6"/>
  <c r="BG100" i="6"/>
  <c r="BF100" i="6"/>
  <c r="T100" i="6"/>
  <c r="R100" i="6"/>
  <c r="P100" i="6"/>
  <c r="BI98" i="6"/>
  <c r="BH98" i="6"/>
  <c r="BG98" i="6"/>
  <c r="BF98" i="6"/>
  <c r="T98" i="6"/>
  <c r="R98" i="6"/>
  <c r="P98" i="6"/>
  <c r="BI96" i="6"/>
  <c r="BH96" i="6"/>
  <c r="BG96" i="6"/>
  <c r="BF96" i="6"/>
  <c r="T96" i="6"/>
  <c r="R96" i="6"/>
  <c r="P96" i="6"/>
  <c r="BI94" i="6"/>
  <c r="BH94" i="6"/>
  <c r="BG94" i="6"/>
  <c r="BF94" i="6"/>
  <c r="T94" i="6"/>
  <c r="R94" i="6"/>
  <c r="P94" i="6"/>
  <c r="BI92" i="6"/>
  <c r="BH92" i="6"/>
  <c r="BG92" i="6"/>
  <c r="BF92" i="6"/>
  <c r="T92" i="6"/>
  <c r="R92" i="6"/>
  <c r="P92" i="6"/>
  <c r="F84" i="6"/>
  <c r="E82" i="6"/>
  <c r="F56" i="6"/>
  <c r="E54" i="6"/>
  <c r="J26" i="6"/>
  <c r="E26" i="6"/>
  <c r="J87" i="6" s="1"/>
  <c r="J25" i="6"/>
  <c r="J23" i="6"/>
  <c r="E23" i="6"/>
  <c r="J86" i="6" s="1"/>
  <c r="J22" i="6"/>
  <c r="J20" i="6"/>
  <c r="E20" i="6"/>
  <c r="F87" i="6" s="1"/>
  <c r="J19" i="6"/>
  <c r="J17" i="6"/>
  <c r="E17" i="6"/>
  <c r="F86" i="6" s="1"/>
  <c r="J16" i="6"/>
  <c r="J14" i="6"/>
  <c r="J84" i="6"/>
  <c r="E7" i="6"/>
  <c r="E78" i="6"/>
  <c r="J39" i="5"/>
  <c r="J38" i="5"/>
  <c r="AY60" i="1" s="1"/>
  <c r="J37" i="5"/>
  <c r="AX60" i="1" s="1"/>
  <c r="BI488" i="5"/>
  <c r="BH488" i="5"/>
  <c r="BG488" i="5"/>
  <c r="BF488" i="5"/>
  <c r="T488" i="5"/>
  <c r="T487" i="5" s="1"/>
  <c r="R488" i="5"/>
  <c r="R487" i="5" s="1"/>
  <c r="P488" i="5"/>
  <c r="P487" i="5" s="1"/>
  <c r="BI481" i="5"/>
  <c r="BH481" i="5"/>
  <c r="BG481" i="5"/>
  <c r="BF481" i="5"/>
  <c r="T481" i="5"/>
  <c r="R481" i="5"/>
  <c r="P481" i="5"/>
  <c r="BI476" i="5"/>
  <c r="BH476" i="5"/>
  <c r="BG476" i="5"/>
  <c r="BF476" i="5"/>
  <c r="T476" i="5"/>
  <c r="R476" i="5"/>
  <c r="P476" i="5"/>
  <c r="BI470" i="5"/>
  <c r="BH470" i="5"/>
  <c r="BG470" i="5"/>
  <c r="BF470" i="5"/>
  <c r="T470" i="5"/>
  <c r="R470" i="5"/>
  <c r="P470" i="5"/>
  <c r="BI466" i="5"/>
  <c r="BH466" i="5"/>
  <c r="BG466" i="5"/>
  <c r="BF466" i="5"/>
  <c r="T466" i="5"/>
  <c r="R466" i="5"/>
  <c r="P466" i="5"/>
  <c r="BI456" i="5"/>
  <c r="BH456" i="5"/>
  <c r="BG456" i="5"/>
  <c r="BF456" i="5"/>
  <c r="T456" i="5"/>
  <c r="R456" i="5"/>
  <c r="P456" i="5"/>
  <c r="BI447" i="5"/>
  <c r="BH447" i="5"/>
  <c r="BG447" i="5"/>
  <c r="BF447" i="5"/>
  <c r="T447" i="5"/>
  <c r="R447" i="5"/>
  <c r="P447" i="5"/>
  <c r="BI440" i="5"/>
  <c r="BH440" i="5"/>
  <c r="BG440" i="5"/>
  <c r="BF440" i="5"/>
  <c r="T440" i="5"/>
  <c r="R440" i="5"/>
  <c r="P440" i="5"/>
  <c r="BI434" i="5"/>
  <c r="BH434" i="5"/>
  <c r="BG434" i="5"/>
  <c r="BF434" i="5"/>
  <c r="T434" i="5"/>
  <c r="R434" i="5"/>
  <c r="P434" i="5"/>
  <c r="BI429" i="5"/>
  <c r="BH429" i="5"/>
  <c r="BG429" i="5"/>
  <c r="BF429" i="5"/>
  <c r="T429" i="5"/>
  <c r="R429" i="5"/>
  <c r="P429" i="5"/>
  <c r="BI425" i="5"/>
  <c r="BH425" i="5"/>
  <c r="BG425" i="5"/>
  <c r="BF425" i="5"/>
  <c r="T425" i="5"/>
  <c r="R425" i="5"/>
  <c r="P425" i="5"/>
  <c r="BI421" i="5"/>
  <c r="BH421" i="5"/>
  <c r="BG421" i="5"/>
  <c r="BF421" i="5"/>
  <c r="T421" i="5"/>
  <c r="R421" i="5"/>
  <c r="P421" i="5"/>
  <c r="BI417" i="5"/>
  <c r="BH417" i="5"/>
  <c r="BG417" i="5"/>
  <c r="BF417" i="5"/>
  <c r="T417" i="5"/>
  <c r="R417" i="5"/>
  <c r="P417" i="5"/>
  <c r="BI413" i="5"/>
  <c r="BH413" i="5"/>
  <c r="BG413" i="5"/>
  <c r="BF413" i="5"/>
  <c r="T413" i="5"/>
  <c r="R413" i="5"/>
  <c r="P413" i="5"/>
  <c r="BI409" i="5"/>
  <c r="BH409" i="5"/>
  <c r="BG409" i="5"/>
  <c r="BF409" i="5"/>
  <c r="T409" i="5"/>
  <c r="R409" i="5"/>
  <c r="P409" i="5"/>
  <c r="BI405" i="5"/>
  <c r="BH405" i="5"/>
  <c r="BG405" i="5"/>
  <c r="BF405" i="5"/>
  <c r="T405" i="5"/>
  <c r="R405" i="5"/>
  <c r="P405" i="5"/>
  <c r="BI401" i="5"/>
  <c r="BH401" i="5"/>
  <c r="BG401" i="5"/>
  <c r="BF401" i="5"/>
  <c r="T401" i="5"/>
  <c r="R401" i="5"/>
  <c r="P401" i="5"/>
  <c r="BI394" i="5"/>
  <c r="BH394" i="5"/>
  <c r="BG394" i="5"/>
  <c r="BF394" i="5"/>
  <c r="T394" i="5"/>
  <c r="R394" i="5"/>
  <c r="P394" i="5"/>
  <c r="BI390" i="5"/>
  <c r="BH390" i="5"/>
  <c r="BG390" i="5"/>
  <c r="BF390" i="5"/>
  <c r="T390" i="5"/>
  <c r="R390" i="5"/>
  <c r="P390" i="5"/>
  <c r="BI383" i="5"/>
  <c r="BH383" i="5"/>
  <c r="BG383" i="5"/>
  <c r="BF383" i="5"/>
  <c r="T383" i="5"/>
  <c r="R383" i="5"/>
  <c r="P383" i="5"/>
  <c r="BI378" i="5"/>
  <c r="BH378" i="5"/>
  <c r="BG378" i="5"/>
  <c r="BF378" i="5"/>
  <c r="T378" i="5"/>
  <c r="R378" i="5"/>
  <c r="P378" i="5"/>
  <c r="BI374" i="5"/>
  <c r="BH374" i="5"/>
  <c r="BG374" i="5"/>
  <c r="BF374" i="5"/>
  <c r="T374" i="5"/>
  <c r="R374" i="5"/>
  <c r="P374" i="5"/>
  <c r="BI370" i="5"/>
  <c r="BH370" i="5"/>
  <c r="BG370" i="5"/>
  <c r="BF370" i="5"/>
  <c r="T370" i="5"/>
  <c r="R370" i="5"/>
  <c r="P370" i="5"/>
  <c r="BI366" i="5"/>
  <c r="BH366" i="5"/>
  <c r="BG366" i="5"/>
  <c r="BF366" i="5"/>
  <c r="T366" i="5"/>
  <c r="R366" i="5"/>
  <c r="P366" i="5"/>
  <c r="BI362" i="5"/>
  <c r="BH362" i="5"/>
  <c r="BG362" i="5"/>
  <c r="BF362" i="5"/>
  <c r="T362" i="5"/>
  <c r="R362" i="5"/>
  <c r="P362" i="5"/>
  <c r="BI358" i="5"/>
  <c r="BH358" i="5"/>
  <c r="BG358" i="5"/>
  <c r="BF358" i="5"/>
  <c r="T358" i="5"/>
  <c r="R358" i="5"/>
  <c r="P358" i="5"/>
  <c r="BI354" i="5"/>
  <c r="BH354" i="5"/>
  <c r="BG354" i="5"/>
  <c r="BF354" i="5"/>
  <c r="T354" i="5"/>
  <c r="R354" i="5"/>
  <c r="P354" i="5"/>
  <c r="BI350" i="5"/>
  <c r="BH350" i="5"/>
  <c r="BG350" i="5"/>
  <c r="BF350" i="5"/>
  <c r="T350" i="5"/>
  <c r="R350" i="5"/>
  <c r="P350" i="5"/>
  <c r="BI346" i="5"/>
  <c r="BH346" i="5"/>
  <c r="BG346" i="5"/>
  <c r="BF346" i="5"/>
  <c r="T346" i="5"/>
  <c r="R346" i="5"/>
  <c r="P346" i="5"/>
  <c r="BI341" i="5"/>
  <c r="BH341" i="5"/>
  <c r="BG341" i="5"/>
  <c r="BF341" i="5"/>
  <c r="T341" i="5"/>
  <c r="R341" i="5"/>
  <c r="P341" i="5"/>
  <c r="BI337" i="5"/>
  <c r="BH337" i="5"/>
  <c r="BG337" i="5"/>
  <c r="BF337" i="5"/>
  <c r="T337" i="5"/>
  <c r="R337" i="5"/>
  <c r="P337" i="5"/>
  <c r="BI331" i="5"/>
  <c r="BH331" i="5"/>
  <c r="BG331" i="5"/>
  <c r="BF331" i="5"/>
  <c r="T331" i="5"/>
  <c r="R331" i="5"/>
  <c r="P331" i="5"/>
  <c r="BI326" i="5"/>
  <c r="BH326" i="5"/>
  <c r="BG326" i="5"/>
  <c r="BF326" i="5"/>
  <c r="T326" i="5"/>
  <c r="R326" i="5"/>
  <c r="P326" i="5"/>
  <c r="BI322" i="5"/>
  <c r="BH322" i="5"/>
  <c r="BG322" i="5"/>
  <c r="BF322" i="5"/>
  <c r="T322" i="5"/>
  <c r="R322" i="5"/>
  <c r="P322" i="5"/>
  <c r="BI318" i="5"/>
  <c r="BH318" i="5"/>
  <c r="BG318" i="5"/>
  <c r="BF318" i="5"/>
  <c r="T318" i="5"/>
  <c r="R318" i="5"/>
  <c r="P318" i="5"/>
  <c r="BI313" i="5"/>
  <c r="BH313" i="5"/>
  <c r="BG313" i="5"/>
  <c r="BF313" i="5"/>
  <c r="T313" i="5"/>
  <c r="R313" i="5"/>
  <c r="P313" i="5"/>
  <c r="BI310" i="5"/>
  <c r="BH310" i="5"/>
  <c r="BG310" i="5"/>
  <c r="BF310" i="5"/>
  <c r="T310" i="5"/>
  <c r="R310" i="5"/>
  <c r="P310" i="5"/>
  <c r="BI306" i="5"/>
  <c r="BH306" i="5"/>
  <c r="BG306" i="5"/>
  <c r="BF306" i="5"/>
  <c r="T306" i="5"/>
  <c r="R306" i="5"/>
  <c r="P306" i="5"/>
  <c r="BI301" i="5"/>
  <c r="BH301" i="5"/>
  <c r="BG301" i="5"/>
  <c r="BF301" i="5"/>
  <c r="T301" i="5"/>
  <c r="R301" i="5"/>
  <c r="P301" i="5"/>
  <c r="BI297" i="5"/>
  <c r="BH297" i="5"/>
  <c r="BG297" i="5"/>
  <c r="BF297" i="5"/>
  <c r="T297" i="5"/>
  <c r="R297" i="5"/>
  <c r="P297" i="5"/>
  <c r="BI292" i="5"/>
  <c r="BH292" i="5"/>
  <c r="BG292" i="5"/>
  <c r="BF292" i="5"/>
  <c r="T292" i="5"/>
  <c r="R292" i="5"/>
  <c r="P292" i="5"/>
  <c r="BI288" i="5"/>
  <c r="BH288" i="5"/>
  <c r="BG288" i="5"/>
  <c r="BF288" i="5"/>
  <c r="T288" i="5"/>
  <c r="R288" i="5"/>
  <c r="P288" i="5"/>
  <c r="BI284" i="5"/>
  <c r="BH284" i="5"/>
  <c r="BG284" i="5"/>
  <c r="BF284" i="5"/>
  <c r="T284" i="5"/>
  <c r="R284" i="5"/>
  <c r="P284" i="5"/>
  <c r="BI279" i="5"/>
  <c r="BH279" i="5"/>
  <c r="BG279" i="5"/>
  <c r="BF279" i="5"/>
  <c r="T279" i="5"/>
  <c r="R279" i="5"/>
  <c r="P279" i="5"/>
  <c r="BI273" i="5"/>
  <c r="BH273" i="5"/>
  <c r="BG273" i="5"/>
  <c r="BF273" i="5"/>
  <c r="T273" i="5"/>
  <c r="R273" i="5"/>
  <c r="P273" i="5"/>
  <c r="BI268" i="5"/>
  <c r="BH268" i="5"/>
  <c r="BG268" i="5"/>
  <c r="BF268" i="5"/>
  <c r="T268" i="5"/>
  <c r="R268" i="5"/>
  <c r="P268" i="5"/>
  <c r="BI264" i="5"/>
  <c r="BH264" i="5"/>
  <c r="BG264" i="5"/>
  <c r="BF264" i="5"/>
  <c r="T264" i="5"/>
  <c r="R264" i="5"/>
  <c r="P264" i="5"/>
  <c r="BI260" i="5"/>
  <c r="BH260" i="5"/>
  <c r="BG260" i="5"/>
  <c r="BF260" i="5"/>
  <c r="T260" i="5"/>
  <c r="R260" i="5"/>
  <c r="P260" i="5"/>
  <c r="BI253" i="5"/>
  <c r="BH253" i="5"/>
  <c r="BG253" i="5"/>
  <c r="BF253" i="5"/>
  <c r="T253" i="5"/>
  <c r="R253" i="5"/>
  <c r="P253" i="5"/>
  <c r="BI249" i="5"/>
  <c r="BH249" i="5"/>
  <c r="BG249" i="5"/>
  <c r="BF249" i="5"/>
  <c r="T249" i="5"/>
  <c r="R249" i="5"/>
  <c r="P249" i="5"/>
  <c r="BI245" i="5"/>
  <c r="BH245" i="5"/>
  <c r="BG245" i="5"/>
  <c r="BF245" i="5"/>
  <c r="T245" i="5"/>
  <c r="R245" i="5"/>
  <c r="P245" i="5"/>
  <c r="BI241" i="5"/>
  <c r="BH241" i="5"/>
  <c r="BG241" i="5"/>
  <c r="BF241" i="5"/>
  <c r="T241" i="5"/>
  <c r="R241" i="5"/>
  <c r="P241" i="5"/>
  <c r="BI235" i="5"/>
  <c r="BH235" i="5"/>
  <c r="BG235" i="5"/>
  <c r="BF235" i="5"/>
  <c r="T235" i="5"/>
  <c r="R235" i="5"/>
  <c r="P235" i="5"/>
  <c r="BI232" i="5"/>
  <c r="BH232" i="5"/>
  <c r="BG232" i="5"/>
  <c r="BF232" i="5"/>
  <c r="T232" i="5"/>
  <c r="R232" i="5"/>
  <c r="P232" i="5"/>
  <c r="BI227" i="5"/>
  <c r="BH227" i="5"/>
  <c r="BG227" i="5"/>
  <c r="BF227" i="5"/>
  <c r="T227" i="5"/>
  <c r="R227" i="5"/>
  <c r="P227" i="5"/>
  <c r="BI224" i="5"/>
  <c r="BH224" i="5"/>
  <c r="BG224" i="5"/>
  <c r="BF224" i="5"/>
  <c r="T224" i="5"/>
  <c r="R224" i="5"/>
  <c r="P224" i="5"/>
  <c r="BI218" i="5"/>
  <c r="BH218" i="5"/>
  <c r="BG218" i="5"/>
  <c r="BF218" i="5"/>
  <c r="T218" i="5"/>
  <c r="R218" i="5"/>
  <c r="P218" i="5"/>
  <c r="BI215" i="5"/>
  <c r="BH215" i="5"/>
  <c r="BG215" i="5"/>
  <c r="BF215" i="5"/>
  <c r="T215" i="5"/>
  <c r="R215" i="5"/>
  <c r="P215" i="5"/>
  <c r="BI211" i="5"/>
  <c r="BH211" i="5"/>
  <c r="BG211" i="5"/>
  <c r="BF211" i="5"/>
  <c r="T211" i="5"/>
  <c r="R211" i="5"/>
  <c r="P211" i="5"/>
  <c r="BI205" i="5"/>
  <c r="BH205" i="5"/>
  <c r="BG205" i="5"/>
  <c r="BF205" i="5"/>
  <c r="T205" i="5"/>
  <c r="R205" i="5"/>
  <c r="P205" i="5"/>
  <c r="BI198" i="5"/>
  <c r="BH198" i="5"/>
  <c r="BG198" i="5"/>
  <c r="BF198" i="5"/>
  <c r="T198" i="5"/>
  <c r="R198" i="5"/>
  <c r="P198" i="5"/>
  <c r="BI191" i="5"/>
  <c r="BH191" i="5"/>
  <c r="BG191" i="5"/>
  <c r="BF191" i="5"/>
  <c r="T191" i="5"/>
  <c r="R191" i="5"/>
  <c r="P191" i="5"/>
  <c r="BI184" i="5"/>
  <c r="BH184" i="5"/>
  <c r="BG184" i="5"/>
  <c r="BF184" i="5"/>
  <c r="T184" i="5"/>
  <c r="R184" i="5"/>
  <c r="P184" i="5"/>
  <c r="BI180" i="5"/>
  <c r="BH180" i="5"/>
  <c r="BG180" i="5"/>
  <c r="BF180" i="5"/>
  <c r="T180" i="5"/>
  <c r="R180" i="5"/>
  <c r="P180" i="5"/>
  <c r="BI176" i="5"/>
  <c r="BH176" i="5"/>
  <c r="BG176" i="5"/>
  <c r="BF176" i="5"/>
  <c r="T176" i="5"/>
  <c r="R176" i="5"/>
  <c r="P176" i="5"/>
  <c r="BI160" i="5"/>
  <c r="BH160" i="5"/>
  <c r="BG160" i="5"/>
  <c r="BF160" i="5"/>
  <c r="T160" i="5"/>
  <c r="R160" i="5"/>
  <c r="P160" i="5"/>
  <c r="BI155" i="5"/>
  <c r="BH155" i="5"/>
  <c r="BG155" i="5"/>
  <c r="BF155" i="5"/>
  <c r="T155" i="5"/>
  <c r="R155" i="5"/>
  <c r="P155" i="5"/>
  <c r="BI151" i="5"/>
  <c r="BH151" i="5"/>
  <c r="BG151" i="5"/>
  <c r="BF151" i="5"/>
  <c r="T151" i="5"/>
  <c r="R151" i="5"/>
  <c r="P151" i="5"/>
  <c r="BI144" i="5"/>
  <c r="BH144" i="5"/>
  <c r="BG144" i="5"/>
  <c r="BF144" i="5"/>
  <c r="T144" i="5"/>
  <c r="R144" i="5"/>
  <c r="P144" i="5"/>
  <c r="BI140" i="5"/>
  <c r="BH140" i="5"/>
  <c r="BG140" i="5"/>
  <c r="BF140" i="5"/>
  <c r="T140" i="5"/>
  <c r="R140" i="5"/>
  <c r="P140" i="5"/>
  <c r="BI136" i="5"/>
  <c r="BH136" i="5"/>
  <c r="BG136" i="5"/>
  <c r="BF136" i="5"/>
  <c r="T136" i="5"/>
  <c r="R136" i="5"/>
  <c r="P136" i="5"/>
  <c r="BI132" i="5"/>
  <c r="BH132" i="5"/>
  <c r="BG132" i="5"/>
  <c r="BF132" i="5"/>
  <c r="T132" i="5"/>
  <c r="R132" i="5"/>
  <c r="P132" i="5"/>
  <c r="BI127" i="5"/>
  <c r="BH127" i="5"/>
  <c r="BG127" i="5"/>
  <c r="BF127" i="5"/>
  <c r="T127" i="5"/>
  <c r="R127" i="5"/>
  <c r="P127" i="5"/>
  <c r="BI123" i="5"/>
  <c r="BH123" i="5"/>
  <c r="BG123" i="5"/>
  <c r="BF123" i="5"/>
  <c r="T123" i="5"/>
  <c r="R123" i="5"/>
  <c r="P123" i="5"/>
  <c r="BI117" i="5"/>
  <c r="BH117" i="5"/>
  <c r="BG117" i="5"/>
  <c r="BF117" i="5"/>
  <c r="T117" i="5"/>
  <c r="R117" i="5"/>
  <c r="P117" i="5"/>
  <c r="BI111" i="5"/>
  <c r="BH111" i="5"/>
  <c r="BG111" i="5"/>
  <c r="BF111" i="5"/>
  <c r="T111" i="5"/>
  <c r="R111" i="5"/>
  <c r="P111" i="5"/>
  <c r="BI106" i="5"/>
  <c r="BH106" i="5"/>
  <c r="BG106" i="5"/>
  <c r="BF106" i="5"/>
  <c r="T106" i="5"/>
  <c r="R106" i="5"/>
  <c r="P106" i="5"/>
  <c r="BI101" i="5"/>
  <c r="BH101" i="5"/>
  <c r="BG101" i="5"/>
  <c r="BF101" i="5"/>
  <c r="T101" i="5"/>
  <c r="R101" i="5"/>
  <c r="P101" i="5"/>
  <c r="BI95" i="5"/>
  <c r="BH95" i="5"/>
  <c r="BG95" i="5"/>
  <c r="BF95" i="5"/>
  <c r="T95" i="5"/>
  <c r="R95" i="5"/>
  <c r="P95" i="5"/>
  <c r="J88" i="5"/>
  <c r="F86" i="5"/>
  <c r="E84" i="5"/>
  <c r="J58" i="5"/>
  <c r="F56" i="5"/>
  <c r="E54" i="5"/>
  <c r="J26" i="5"/>
  <c r="E26" i="5"/>
  <c r="J59" i="5"/>
  <c r="J25" i="5"/>
  <c r="J20" i="5"/>
  <c r="E20" i="5"/>
  <c r="F89" i="5"/>
  <c r="J19" i="5"/>
  <c r="J17" i="5"/>
  <c r="E17" i="5"/>
  <c r="F58" i="5"/>
  <c r="J16" i="5"/>
  <c r="J14" i="5"/>
  <c r="J86" i="5" s="1"/>
  <c r="E7" i="5"/>
  <c r="E80" i="5" s="1"/>
  <c r="J39" i="4"/>
  <c r="J38" i="4"/>
  <c r="AY58" i="1"/>
  <c r="J37" i="4"/>
  <c r="AX58" i="1"/>
  <c r="BI113" i="4"/>
  <c r="BH113" i="4"/>
  <c r="BG113" i="4"/>
  <c r="BF113" i="4"/>
  <c r="T113" i="4"/>
  <c r="R113" i="4"/>
  <c r="P113" i="4"/>
  <c r="BI110" i="4"/>
  <c r="BH110" i="4"/>
  <c r="BG110" i="4"/>
  <c r="BF110" i="4"/>
  <c r="T110" i="4"/>
  <c r="R110" i="4"/>
  <c r="P110" i="4"/>
  <c r="BI106" i="4"/>
  <c r="BH106" i="4"/>
  <c r="BG106" i="4"/>
  <c r="BF106" i="4"/>
  <c r="T106" i="4"/>
  <c r="R106" i="4"/>
  <c r="P106" i="4"/>
  <c r="BI102" i="4"/>
  <c r="BH102" i="4"/>
  <c r="BG102" i="4"/>
  <c r="BF102" i="4"/>
  <c r="T102" i="4"/>
  <c r="R102" i="4"/>
  <c r="P102" i="4"/>
  <c r="BI98" i="4"/>
  <c r="BH98" i="4"/>
  <c r="BG98" i="4"/>
  <c r="BF98" i="4"/>
  <c r="T98" i="4"/>
  <c r="R98" i="4"/>
  <c r="P98" i="4"/>
  <c r="BI95" i="4"/>
  <c r="BH95" i="4"/>
  <c r="BG95" i="4"/>
  <c r="BF95" i="4"/>
  <c r="T95" i="4"/>
  <c r="R95" i="4"/>
  <c r="P95" i="4"/>
  <c r="BI92" i="4"/>
  <c r="BH92" i="4"/>
  <c r="BG92" i="4"/>
  <c r="BF92" i="4"/>
  <c r="T92" i="4"/>
  <c r="R92" i="4"/>
  <c r="P92" i="4"/>
  <c r="J85" i="4"/>
  <c r="F83" i="4"/>
  <c r="E81" i="4"/>
  <c r="J58" i="4"/>
  <c r="F56" i="4"/>
  <c r="E54" i="4"/>
  <c r="J26" i="4"/>
  <c r="E26" i="4"/>
  <c r="J59" i="4"/>
  <c r="J25" i="4"/>
  <c r="J20" i="4"/>
  <c r="E20" i="4"/>
  <c r="F86" i="4"/>
  <c r="J19" i="4"/>
  <c r="J17" i="4"/>
  <c r="E17" i="4"/>
  <c r="F58" i="4"/>
  <c r="J16" i="4"/>
  <c r="J14" i="4"/>
  <c r="J56" i="4" s="1"/>
  <c r="E7" i="4"/>
  <c r="E77" i="4" s="1"/>
  <c r="J39" i="3"/>
  <c r="J38" i="3"/>
  <c r="AY57" i="1"/>
  <c r="J37" i="3"/>
  <c r="AX57" i="1"/>
  <c r="BI200" i="3"/>
  <c r="BH200" i="3"/>
  <c r="BG200" i="3"/>
  <c r="BF200" i="3"/>
  <c r="T200" i="3"/>
  <c r="R200" i="3"/>
  <c r="P200" i="3"/>
  <c r="BI198" i="3"/>
  <c r="BH198" i="3"/>
  <c r="BG198" i="3"/>
  <c r="BF198" i="3"/>
  <c r="T198" i="3"/>
  <c r="R198" i="3"/>
  <c r="P198" i="3"/>
  <c r="BI195" i="3"/>
  <c r="BH195" i="3"/>
  <c r="BG195" i="3"/>
  <c r="BF195" i="3"/>
  <c r="T195" i="3"/>
  <c r="R195" i="3"/>
  <c r="P195" i="3"/>
  <c r="BI193" i="3"/>
  <c r="BH193" i="3"/>
  <c r="BG193" i="3"/>
  <c r="BF193" i="3"/>
  <c r="T193" i="3"/>
  <c r="R193" i="3"/>
  <c r="P193" i="3"/>
  <c r="BI191" i="3"/>
  <c r="BH191" i="3"/>
  <c r="BG191" i="3"/>
  <c r="BF191" i="3"/>
  <c r="T191" i="3"/>
  <c r="R191" i="3"/>
  <c r="P191" i="3"/>
  <c r="BI189" i="3"/>
  <c r="BH189" i="3"/>
  <c r="BG189" i="3"/>
  <c r="BF189" i="3"/>
  <c r="T189" i="3"/>
  <c r="R189" i="3"/>
  <c r="P189" i="3"/>
  <c r="BI187" i="3"/>
  <c r="BH187" i="3"/>
  <c r="BG187" i="3"/>
  <c r="BF187" i="3"/>
  <c r="T187" i="3"/>
  <c r="R187" i="3"/>
  <c r="P187" i="3"/>
  <c r="BI185" i="3"/>
  <c r="BH185" i="3"/>
  <c r="BG185" i="3"/>
  <c r="BF185" i="3"/>
  <c r="T185" i="3"/>
  <c r="R185" i="3"/>
  <c r="P185" i="3"/>
  <c r="BI182" i="3"/>
  <c r="BH182" i="3"/>
  <c r="BG182" i="3"/>
  <c r="BF182" i="3"/>
  <c r="T182" i="3"/>
  <c r="R182" i="3"/>
  <c r="P182" i="3"/>
  <c r="BI180" i="3"/>
  <c r="BH180" i="3"/>
  <c r="BG180" i="3"/>
  <c r="BF180" i="3"/>
  <c r="T180" i="3"/>
  <c r="R180" i="3"/>
  <c r="P180" i="3"/>
  <c r="BI178" i="3"/>
  <c r="BH178" i="3"/>
  <c r="BG178" i="3"/>
  <c r="BF178" i="3"/>
  <c r="T178" i="3"/>
  <c r="R178" i="3"/>
  <c r="P178" i="3"/>
  <c r="BI176" i="3"/>
  <c r="BH176" i="3"/>
  <c r="BG176" i="3"/>
  <c r="BF176" i="3"/>
  <c r="T176" i="3"/>
  <c r="R176" i="3"/>
  <c r="P176" i="3"/>
  <c r="BI174" i="3"/>
  <c r="BH174" i="3"/>
  <c r="BG174" i="3"/>
  <c r="BF174" i="3"/>
  <c r="T174" i="3"/>
  <c r="R174" i="3"/>
  <c r="P174" i="3"/>
  <c r="BI172" i="3"/>
  <c r="BH172" i="3"/>
  <c r="BG172" i="3"/>
  <c r="BF172" i="3"/>
  <c r="T172" i="3"/>
  <c r="R172" i="3"/>
  <c r="P172" i="3"/>
  <c r="BI170" i="3"/>
  <c r="BH170" i="3"/>
  <c r="BG170" i="3"/>
  <c r="BF170" i="3"/>
  <c r="T170" i="3"/>
  <c r="R170" i="3"/>
  <c r="P170" i="3"/>
  <c r="BI168" i="3"/>
  <c r="BH168" i="3"/>
  <c r="BG168" i="3"/>
  <c r="BF168" i="3"/>
  <c r="T168" i="3"/>
  <c r="R168" i="3"/>
  <c r="P168" i="3"/>
  <c r="BI166" i="3"/>
  <c r="BH166" i="3"/>
  <c r="BG166" i="3"/>
  <c r="BF166" i="3"/>
  <c r="T166" i="3"/>
  <c r="R166" i="3"/>
  <c r="P166" i="3"/>
  <c r="BI164" i="3"/>
  <c r="BH164" i="3"/>
  <c r="BG164" i="3"/>
  <c r="BF164" i="3"/>
  <c r="T164" i="3"/>
  <c r="R164" i="3"/>
  <c r="P164" i="3"/>
  <c r="BI162" i="3"/>
  <c r="BH162" i="3"/>
  <c r="BG162" i="3"/>
  <c r="BF162" i="3"/>
  <c r="T162" i="3"/>
  <c r="R162" i="3"/>
  <c r="P162" i="3"/>
  <c r="BI160" i="3"/>
  <c r="BH160" i="3"/>
  <c r="BG160" i="3"/>
  <c r="BF160" i="3"/>
  <c r="T160" i="3"/>
  <c r="R160" i="3"/>
  <c r="P160" i="3"/>
  <c r="BI158" i="3"/>
  <c r="BH158" i="3"/>
  <c r="BG158" i="3"/>
  <c r="BF158" i="3"/>
  <c r="T158" i="3"/>
  <c r="R158" i="3"/>
  <c r="P158" i="3"/>
  <c r="BI156" i="3"/>
  <c r="BH156" i="3"/>
  <c r="BG156" i="3"/>
  <c r="BF156" i="3"/>
  <c r="T156" i="3"/>
  <c r="R156" i="3"/>
  <c r="P156" i="3"/>
  <c r="BI154" i="3"/>
  <c r="BH154" i="3"/>
  <c r="BG154" i="3"/>
  <c r="BF154" i="3"/>
  <c r="T154" i="3"/>
  <c r="R154" i="3"/>
  <c r="P154" i="3"/>
  <c r="BI152" i="3"/>
  <c r="BH152" i="3"/>
  <c r="BG152" i="3"/>
  <c r="BF152" i="3"/>
  <c r="T152" i="3"/>
  <c r="R152" i="3"/>
  <c r="P152" i="3"/>
  <c r="BI150" i="3"/>
  <c r="BH150" i="3"/>
  <c r="BG150" i="3"/>
  <c r="BF150" i="3"/>
  <c r="T150" i="3"/>
  <c r="R150" i="3"/>
  <c r="P150" i="3"/>
  <c r="BI148" i="3"/>
  <c r="BH148" i="3"/>
  <c r="BG148" i="3"/>
  <c r="BF148" i="3"/>
  <c r="T148" i="3"/>
  <c r="R148" i="3"/>
  <c r="P148" i="3"/>
  <c r="BI146" i="3"/>
  <c r="BH146" i="3"/>
  <c r="BG146" i="3"/>
  <c r="BF146" i="3"/>
  <c r="T146" i="3"/>
  <c r="R146" i="3"/>
  <c r="P146" i="3"/>
  <c r="BI144" i="3"/>
  <c r="BH144" i="3"/>
  <c r="BG144" i="3"/>
  <c r="BF144" i="3"/>
  <c r="T144" i="3"/>
  <c r="R144" i="3"/>
  <c r="P144" i="3"/>
  <c r="BI142" i="3"/>
  <c r="BH142" i="3"/>
  <c r="BG142" i="3"/>
  <c r="BF142" i="3"/>
  <c r="T142" i="3"/>
  <c r="R142" i="3"/>
  <c r="P142" i="3"/>
  <c r="BI139" i="3"/>
  <c r="BH139" i="3"/>
  <c r="BG139" i="3"/>
  <c r="BF139" i="3"/>
  <c r="T139" i="3"/>
  <c r="R139" i="3"/>
  <c r="P139" i="3"/>
  <c r="BI137" i="3"/>
  <c r="BH137" i="3"/>
  <c r="BG137" i="3"/>
  <c r="BF137" i="3"/>
  <c r="T137" i="3"/>
  <c r="R137" i="3"/>
  <c r="P137" i="3"/>
  <c r="BI135" i="3"/>
  <c r="BH135" i="3"/>
  <c r="BG135" i="3"/>
  <c r="BF135" i="3"/>
  <c r="T135" i="3"/>
  <c r="R135" i="3"/>
  <c r="P135" i="3"/>
  <c r="BI132" i="3"/>
  <c r="BH132" i="3"/>
  <c r="BG132" i="3"/>
  <c r="BF132" i="3"/>
  <c r="T132" i="3"/>
  <c r="R132" i="3"/>
  <c r="P132" i="3"/>
  <c r="BI130" i="3"/>
  <c r="BH130" i="3"/>
  <c r="BG130" i="3"/>
  <c r="BF130" i="3"/>
  <c r="T130" i="3"/>
  <c r="R130" i="3"/>
  <c r="P130" i="3"/>
  <c r="BI128" i="3"/>
  <c r="BH128" i="3"/>
  <c r="BG128" i="3"/>
  <c r="BF128" i="3"/>
  <c r="T128" i="3"/>
  <c r="R128" i="3"/>
  <c r="P128" i="3"/>
  <c r="BI125" i="3"/>
  <c r="BH125" i="3"/>
  <c r="BG125" i="3"/>
  <c r="BF125" i="3"/>
  <c r="T125" i="3"/>
  <c r="R125" i="3"/>
  <c r="P125" i="3"/>
  <c r="BI122" i="3"/>
  <c r="BH122" i="3"/>
  <c r="BG122" i="3"/>
  <c r="BF122" i="3"/>
  <c r="T122" i="3"/>
  <c r="R122" i="3"/>
  <c r="P122" i="3"/>
  <c r="BI120" i="3"/>
  <c r="BH120" i="3"/>
  <c r="BG120" i="3"/>
  <c r="BF120" i="3"/>
  <c r="T120" i="3"/>
  <c r="R120" i="3"/>
  <c r="P120" i="3"/>
  <c r="BI118" i="3"/>
  <c r="BH118" i="3"/>
  <c r="BG118" i="3"/>
  <c r="BF118" i="3"/>
  <c r="T118" i="3"/>
  <c r="R118" i="3"/>
  <c r="P118" i="3"/>
  <c r="BI116" i="3"/>
  <c r="BH116" i="3"/>
  <c r="BG116" i="3"/>
  <c r="BF116" i="3"/>
  <c r="T116" i="3"/>
  <c r="R116" i="3"/>
  <c r="P116" i="3"/>
  <c r="BI114" i="3"/>
  <c r="BH114" i="3"/>
  <c r="BG114" i="3"/>
  <c r="BF114" i="3"/>
  <c r="T114" i="3"/>
  <c r="R114" i="3"/>
  <c r="P114" i="3"/>
  <c r="BI112" i="3"/>
  <c r="BH112" i="3"/>
  <c r="BG112" i="3"/>
  <c r="BF112" i="3"/>
  <c r="T112" i="3"/>
  <c r="R112" i="3"/>
  <c r="P112" i="3"/>
  <c r="BI110" i="3"/>
  <c r="BH110" i="3"/>
  <c r="BG110" i="3"/>
  <c r="BF110" i="3"/>
  <c r="T110" i="3"/>
  <c r="R110" i="3"/>
  <c r="P110" i="3"/>
  <c r="BI108" i="3"/>
  <c r="BH108" i="3"/>
  <c r="BG108" i="3"/>
  <c r="BF108" i="3"/>
  <c r="T108" i="3"/>
  <c r="R108" i="3"/>
  <c r="P108" i="3"/>
  <c r="BI106" i="3"/>
  <c r="BH106" i="3"/>
  <c r="BG106" i="3"/>
  <c r="BF106" i="3"/>
  <c r="T106" i="3"/>
  <c r="R106" i="3"/>
  <c r="P106" i="3"/>
  <c r="BI104" i="3"/>
  <c r="BH104" i="3"/>
  <c r="BG104" i="3"/>
  <c r="BF104" i="3"/>
  <c r="T104" i="3"/>
  <c r="R104" i="3"/>
  <c r="P104" i="3"/>
  <c r="BI102" i="3"/>
  <c r="BH102" i="3"/>
  <c r="BG102" i="3"/>
  <c r="BF102" i="3"/>
  <c r="T102" i="3"/>
  <c r="R102" i="3"/>
  <c r="P102" i="3"/>
  <c r="BI100" i="3"/>
  <c r="BH100" i="3"/>
  <c r="BG100" i="3"/>
  <c r="BF100" i="3"/>
  <c r="T100" i="3"/>
  <c r="R100" i="3"/>
  <c r="P100" i="3"/>
  <c r="BI98" i="3"/>
  <c r="BH98" i="3"/>
  <c r="BG98" i="3"/>
  <c r="BF98" i="3"/>
  <c r="T98" i="3"/>
  <c r="R98" i="3"/>
  <c r="P98" i="3"/>
  <c r="BI96" i="3"/>
  <c r="BH96" i="3"/>
  <c r="BG96" i="3"/>
  <c r="BF96" i="3"/>
  <c r="T96" i="3"/>
  <c r="R96" i="3"/>
  <c r="P96" i="3"/>
  <c r="BI94" i="3"/>
  <c r="BH94" i="3"/>
  <c r="BG94" i="3"/>
  <c r="BF94" i="3"/>
  <c r="T94" i="3"/>
  <c r="R94" i="3"/>
  <c r="P94" i="3"/>
  <c r="BI92" i="3"/>
  <c r="BH92" i="3"/>
  <c r="BG92" i="3"/>
  <c r="BF92" i="3"/>
  <c r="T92" i="3"/>
  <c r="R92" i="3"/>
  <c r="P92" i="3"/>
  <c r="F84" i="3"/>
  <c r="E82" i="3"/>
  <c r="F56" i="3"/>
  <c r="E54" i="3"/>
  <c r="J26" i="3"/>
  <c r="E26" i="3"/>
  <c r="J59" i="3" s="1"/>
  <c r="J25" i="3"/>
  <c r="J23" i="3"/>
  <c r="E23" i="3"/>
  <c r="J86" i="3" s="1"/>
  <c r="J22" i="3"/>
  <c r="J20" i="3"/>
  <c r="E20" i="3"/>
  <c r="F87" i="3" s="1"/>
  <c r="J19" i="3"/>
  <c r="J17" i="3"/>
  <c r="E17" i="3"/>
  <c r="F58" i="3" s="1"/>
  <c r="J16" i="3"/>
  <c r="J14" i="3"/>
  <c r="J56" i="3"/>
  <c r="E7" i="3"/>
  <c r="E50" i="3"/>
  <c r="J39" i="2"/>
  <c r="J38" i="2"/>
  <c r="AY56" i="1" s="1"/>
  <c r="J37" i="2"/>
  <c r="AX56" i="1" s="1"/>
  <c r="BI588" i="2"/>
  <c r="BH588" i="2"/>
  <c r="BG588" i="2"/>
  <c r="BF588" i="2"/>
  <c r="T588" i="2"/>
  <c r="T587" i="2" s="1"/>
  <c r="R588" i="2"/>
  <c r="R587" i="2" s="1"/>
  <c r="P588" i="2"/>
  <c r="P587" i="2" s="1"/>
  <c r="BI582" i="2"/>
  <c r="BH582" i="2"/>
  <c r="BG582" i="2"/>
  <c r="BF582" i="2"/>
  <c r="T582" i="2"/>
  <c r="R582" i="2"/>
  <c r="P582" i="2"/>
  <c r="BI576" i="2"/>
  <c r="BH576" i="2"/>
  <c r="BG576" i="2"/>
  <c r="BF576" i="2"/>
  <c r="T576" i="2"/>
  <c r="R576" i="2"/>
  <c r="P576" i="2"/>
  <c r="BI571" i="2"/>
  <c r="BH571" i="2"/>
  <c r="BG571" i="2"/>
  <c r="BF571" i="2"/>
  <c r="T571" i="2"/>
  <c r="R571" i="2"/>
  <c r="P571" i="2"/>
  <c r="BI567" i="2"/>
  <c r="BH567" i="2"/>
  <c r="BG567" i="2"/>
  <c r="BF567" i="2"/>
  <c r="T567" i="2"/>
  <c r="R567" i="2"/>
  <c r="P567" i="2"/>
  <c r="BI559" i="2"/>
  <c r="BH559" i="2"/>
  <c r="BG559" i="2"/>
  <c r="BF559" i="2"/>
  <c r="T559" i="2"/>
  <c r="R559" i="2"/>
  <c r="P559" i="2"/>
  <c r="BI552" i="2"/>
  <c r="BH552" i="2"/>
  <c r="BG552" i="2"/>
  <c r="BF552" i="2"/>
  <c r="T552" i="2"/>
  <c r="R552" i="2"/>
  <c r="P552" i="2"/>
  <c r="BI545" i="2"/>
  <c r="BH545" i="2"/>
  <c r="BG545" i="2"/>
  <c r="BF545" i="2"/>
  <c r="T545" i="2"/>
  <c r="R545" i="2"/>
  <c r="P545" i="2"/>
  <c r="BI539" i="2"/>
  <c r="BH539" i="2"/>
  <c r="BG539" i="2"/>
  <c r="BF539" i="2"/>
  <c r="T539" i="2"/>
  <c r="R539" i="2"/>
  <c r="P539" i="2"/>
  <c r="BI534" i="2"/>
  <c r="BH534" i="2"/>
  <c r="BG534" i="2"/>
  <c r="BF534" i="2"/>
  <c r="T534" i="2"/>
  <c r="R534" i="2"/>
  <c r="P534" i="2"/>
  <c r="BI530" i="2"/>
  <c r="BH530" i="2"/>
  <c r="BG530" i="2"/>
  <c r="BF530" i="2"/>
  <c r="T530" i="2"/>
  <c r="R530" i="2"/>
  <c r="P530" i="2"/>
  <c r="BI526" i="2"/>
  <c r="BH526" i="2"/>
  <c r="BG526" i="2"/>
  <c r="BF526" i="2"/>
  <c r="T526" i="2"/>
  <c r="R526" i="2"/>
  <c r="P526" i="2"/>
  <c r="BI522" i="2"/>
  <c r="BH522" i="2"/>
  <c r="BG522" i="2"/>
  <c r="BF522" i="2"/>
  <c r="T522" i="2"/>
  <c r="R522" i="2"/>
  <c r="P522" i="2"/>
  <c r="BI518" i="2"/>
  <c r="BH518" i="2"/>
  <c r="BG518" i="2"/>
  <c r="BF518" i="2"/>
  <c r="T518" i="2"/>
  <c r="R518" i="2"/>
  <c r="P518" i="2"/>
  <c r="BI514" i="2"/>
  <c r="BH514" i="2"/>
  <c r="BG514" i="2"/>
  <c r="BF514" i="2"/>
  <c r="T514" i="2"/>
  <c r="R514" i="2"/>
  <c r="P514" i="2"/>
  <c r="BI510" i="2"/>
  <c r="BH510" i="2"/>
  <c r="BG510" i="2"/>
  <c r="BF510" i="2"/>
  <c r="T510" i="2"/>
  <c r="R510" i="2"/>
  <c r="P510" i="2"/>
  <c r="BI506" i="2"/>
  <c r="BH506" i="2"/>
  <c r="BG506" i="2"/>
  <c r="BF506" i="2"/>
  <c r="T506" i="2"/>
  <c r="R506" i="2"/>
  <c r="P506" i="2"/>
  <c r="BI501" i="2"/>
  <c r="BH501" i="2"/>
  <c r="BG501" i="2"/>
  <c r="BF501" i="2"/>
  <c r="T501" i="2"/>
  <c r="R501" i="2"/>
  <c r="P501" i="2"/>
  <c r="BI497" i="2"/>
  <c r="BH497" i="2"/>
  <c r="BG497" i="2"/>
  <c r="BF497" i="2"/>
  <c r="T497" i="2"/>
  <c r="R497" i="2"/>
  <c r="P497" i="2"/>
  <c r="BI493" i="2"/>
  <c r="BH493" i="2"/>
  <c r="BG493" i="2"/>
  <c r="BF493" i="2"/>
  <c r="T493" i="2"/>
  <c r="R493" i="2"/>
  <c r="P493" i="2"/>
  <c r="BI485" i="2"/>
  <c r="BH485" i="2"/>
  <c r="BG485" i="2"/>
  <c r="BF485" i="2"/>
  <c r="T485" i="2"/>
  <c r="R485" i="2"/>
  <c r="P485" i="2"/>
  <c r="BI480" i="2"/>
  <c r="BH480" i="2"/>
  <c r="BG480" i="2"/>
  <c r="BF480" i="2"/>
  <c r="T480" i="2"/>
  <c r="R480" i="2"/>
  <c r="P480" i="2"/>
  <c r="BI476" i="2"/>
  <c r="BH476" i="2"/>
  <c r="BG476" i="2"/>
  <c r="BF476" i="2"/>
  <c r="T476" i="2"/>
  <c r="R476" i="2"/>
  <c r="P476" i="2"/>
  <c r="BI472" i="2"/>
  <c r="BH472" i="2"/>
  <c r="BG472" i="2"/>
  <c r="BF472" i="2"/>
  <c r="T472" i="2"/>
  <c r="R472" i="2"/>
  <c r="P472" i="2"/>
  <c r="BI468" i="2"/>
  <c r="BH468" i="2"/>
  <c r="BG468" i="2"/>
  <c r="BF468" i="2"/>
  <c r="T468" i="2"/>
  <c r="R468" i="2"/>
  <c r="P468" i="2"/>
  <c r="BI464" i="2"/>
  <c r="BH464" i="2"/>
  <c r="BG464" i="2"/>
  <c r="BF464" i="2"/>
  <c r="T464" i="2"/>
  <c r="R464" i="2"/>
  <c r="P464" i="2"/>
  <c r="BI460" i="2"/>
  <c r="BH460" i="2"/>
  <c r="BG460" i="2"/>
  <c r="BF460" i="2"/>
  <c r="T460" i="2"/>
  <c r="R460" i="2"/>
  <c r="P460" i="2"/>
  <c r="BI456" i="2"/>
  <c r="BH456" i="2"/>
  <c r="BG456" i="2"/>
  <c r="BF456" i="2"/>
  <c r="T456" i="2"/>
  <c r="R456" i="2"/>
  <c r="P456" i="2"/>
  <c r="BI452" i="2"/>
  <c r="BH452" i="2"/>
  <c r="BG452" i="2"/>
  <c r="BF452" i="2"/>
  <c r="T452" i="2"/>
  <c r="R452" i="2"/>
  <c r="P452" i="2"/>
  <c r="BI447" i="2"/>
  <c r="BH447" i="2"/>
  <c r="BG447" i="2"/>
  <c r="BF447" i="2"/>
  <c r="T447" i="2"/>
  <c r="R447" i="2"/>
  <c r="P447" i="2"/>
  <c r="BI441" i="2"/>
  <c r="BH441" i="2"/>
  <c r="BG441" i="2"/>
  <c r="BF441" i="2"/>
  <c r="T441" i="2"/>
  <c r="R441" i="2"/>
  <c r="P441" i="2"/>
  <c r="BI437" i="2"/>
  <c r="BH437" i="2"/>
  <c r="BG437" i="2"/>
  <c r="BF437" i="2"/>
  <c r="T437" i="2"/>
  <c r="R437" i="2"/>
  <c r="P437" i="2"/>
  <c r="BI433" i="2"/>
  <c r="BH433" i="2"/>
  <c r="BG433" i="2"/>
  <c r="BF433" i="2"/>
  <c r="T433" i="2"/>
  <c r="R433" i="2"/>
  <c r="P433" i="2"/>
  <c r="BI429" i="2"/>
  <c r="BH429" i="2"/>
  <c r="BG429" i="2"/>
  <c r="BF429" i="2"/>
  <c r="T429" i="2"/>
  <c r="R429" i="2"/>
  <c r="P429" i="2"/>
  <c r="BI424" i="2"/>
  <c r="BH424" i="2"/>
  <c r="BG424" i="2"/>
  <c r="BF424" i="2"/>
  <c r="T424" i="2"/>
  <c r="R424" i="2"/>
  <c r="P424" i="2"/>
  <c r="BI418" i="2"/>
  <c r="BH418" i="2"/>
  <c r="BG418" i="2"/>
  <c r="BF418" i="2"/>
  <c r="T418" i="2"/>
  <c r="R418" i="2"/>
  <c r="P418" i="2"/>
  <c r="BI412" i="2"/>
  <c r="BH412" i="2"/>
  <c r="BG412" i="2"/>
  <c r="BF412" i="2"/>
  <c r="T412" i="2"/>
  <c r="R412" i="2"/>
  <c r="P412" i="2"/>
  <c r="BI406" i="2"/>
  <c r="BH406" i="2"/>
  <c r="BG406" i="2"/>
  <c r="BF406" i="2"/>
  <c r="T406" i="2"/>
  <c r="R406" i="2"/>
  <c r="P406" i="2"/>
  <c r="BI403" i="2"/>
  <c r="BH403" i="2"/>
  <c r="BG403" i="2"/>
  <c r="BF403" i="2"/>
  <c r="T403" i="2"/>
  <c r="R403" i="2"/>
  <c r="P403" i="2"/>
  <c r="BI399" i="2"/>
  <c r="BH399" i="2"/>
  <c r="BG399" i="2"/>
  <c r="BF399" i="2"/>
  <c r="T399" i="2"/>
  <c r="R399" i="2"/>
  <c r="P399" i="2"/>
  <c r="BI395" i="2"/>
  <c r="BH395" i="2"/>
  <c r="BG395" i="2"/>
  <c r="BF395" i="2"/>
  <c r="T395" i="2"/>
  <c r="R395" i="2"/>
  <c r="P395" i="2"/>
  <c r="BI390" i="2"/>
  <c r="BH390" i="2"/>
  <c r="BG390" i="2"/>
  <c r="BF390" i="2"/>
  <c r="T390" i="2"/>
  <c r="R390" i="2"/>
  <c r="P390" i="2"/>
  <c r="BI386" i="2"/>
  <c r="BH386" i="2"/>
  <c r="BG386" i="2"/>
  <c r="BF386" i="2"/>
  <c r="T386" i="2"/>
  <c r="R386" i="2"/>
  <c r="P386" i="2"/>
  <c r="BI381" i="2"/>
  <c r="BH381" i="2"/>
  <c r="BG381" i="2"/>
  <c r="BF381" i="2"/>
  <c r="T381" i="2"/>
  <c r="R381" i="2"/>
  <c r="P381" i="2"/>
  <c r="BI377" i="2"/>
  <c r="BH377" i="2"/>
  <c r="BG377" i="2"/>
  <c r="BF377" i="2"/>
  <c r="T377" i="2"/>
  <c r="R377" i="2"/>
  <c r="P377" i="2"/>
  <c r="BI373" i="2"/>
  <c r="BH373" i="2"/>
  <c r="BG373" i="2"/>
  <c r="BF373" i="2"/>
  <c r="T373" i="2"/>
  <c r="R373" i="2"/>
  <c r="P373" i="2"/>
  <c r="BI369" i="2"/>
  <c r="BH369" i="2"/>
  <c r="BG369" i="2"/>
  <c r="BF369" i="2"/>
  <c r="T369" i="2"/>
  <c r="R369" i="2"/>
  <c r="P369" i="2"/>
  <c r="BI363" i="2"/>
  <c r="BH363" i="2"/>
  <c r="BG363" i="2"/>
  <c r="BF363" i="2"/>
  <c r="T363" i="2"/>
  <c r="R363" i="2"/>
  <c r="P363" i="2"/>
  <c r="BI359" i="2"/>
  <c r="BH359" i="2"/>
  <c r="BG359" i="2"/>
  <c r="BF359" i="2"/>
  <c r="T359" i="2"/>
  <c r="R359" i="2"/>
  <c r="P359" i="2"/>
  <c r="BI356" i="2"/>
  <c r="BH356" i="2"/>
  <c r="BG356" i="2"/>
  <c r="BF356" i="2"/>
  <c r="T356" i="2"/>
  <c r="R356" i="2"/>
  <c r="P356" i="2"/>
  <c r="BI350" i="2"/>
  <c r="BH350" i="2"/>
  <c r="BG350" i="2"/>
  <c r="BF350" i="2"/>
  <c r="T350" i="2"/>
  <c r="R350" i="2"/>
  <c r="P350" i="2"/>
  <c r="BI347" i="2"/>
  <c r="BH347" i="2"/>
  <c r="BG347" i="2"/>
  <c r="BF347" i="2"/>
  <c r="T347" i="2"/>
  <c r="R347" i="2"/>
  <c r="P347" i="2"/>
  <c r="BI341" i="2"/>
  <c r="BH341" i="2"/>
  <c r="BG341" i="2"/>
  <c r="BF341" i="2"/>
  <c r="T341" i="2"/>
  <c r="R341" i="2"/>
  <c r="P341" i="2"/>
  <c r="BI337" i="2"/>
  <c r="BH337" i="2"/>
  <c r="BG337" i="2"/>
  <c r="BF337" i="2"/>
  <c r="T337" i="2"/>
  <c r="R337" i="2"/>
  <c r="P337" i="2"/>
  <c r="BI332" i="2"/>
  <c r="BH332" i="2"/>
  <c r="BG332" i="2"/>
  <c r="BF332" i="2"/>
  <c r="T332" i="2"/>
  <c r="R332" i="2"/>
  <c r="P332" i="2"/>
  <c r="BI329" i="2"/>
  <c r="BH329" i="2"/>
  <c r="BG329" i="2"/>
  <c r="BF329" i="2"/>
  <c r="T329" i="2"/>
  <c r="R329" i="2"/>
  <c r="P329" i="2"/>
  <c r="BI326" i="2"/>
  <c r="BH326" i="2"/>
  <c r="BG326" i="2"/>
  <c r="BF326" i="2"/>
  <c r="T326" i="2"/>
  <c r="R326" i="2"/>
  <c r="P326" i="2"/>
  <c r="BI322" i="2"/>
  <c r="BH322" i="2"/>
  <c r="BG322" i="2"/>
  <c r="BF322" i="2"/>
  <c r="T322" i="2"/>
  <c r="R322" i="2"/>
  <c r="P322" i="2"/>
  <c r="BI319" i="2"/>
  <c r="BH319" i="2"/>
  <c r="BG319" i="2"/>
  <c r="BF319" i="2"/>
  <c r="T319" i="2"/>
  <c r="R319" i="2"/>
  <c r="P319" i="2"/>
  <c r="BI315" i="2"/>
  <c r="BH315" i="2"/>
  <c r="BG315" i="2"/>
  <c r="BF315" i="2"/>
  <c r="T315" i="2"/>
  <c r="R315" i="2"/>
  <c r="P315" i="2"/>
  <c r="BI311" i="2"/>
  <c r="BH311" i="2"/>
  <c r="BG311" i="2"/>
  <c r="BF311" i="2"/>
  <c r="T311" i="2"/>
  <c r="R311" i="2"/>
  <c r="P311" i="2"/>
  <c r="BI308" i="2"/>
  <c r="BH308" i="2"/>
  <c r="BG308" i="2"/>
  <c r="BF308" i="2"/>
  <c r="T308" i="2"/>
  <c r="R308" i="2"/>
  <c r="P308" i="2"/>
  <c r="BI304" i="2"/>
  <c r="BH304" i="2"/>
  <c r="BG304" i="2"/>
  <c r="BF304" i="2"/>
  <c r="T304" i="2"/>
  <c r="R304" i="2"/>
  <c r="P304" i="2"/>
  <c r="BI300" i="2"/>
  <c r="BH300" i="2"/>
  <c r="BG300" i="2"/>
  <c r="BF300" i="2"/>
  <c r="T300" i="2"/>
  <c r="R300" i="2"/>
  <c r="P300" i="2"/>
  <c r="BI296" i="2"/>
  <c r="BH296" i="2"/>
  <c r="BG296" i="2"/>
  <c r="BF296" i="2"/>
  <c r="T296" i="2"/>
  <c r="R296" i="2"/>
  <c r="P296" i="2"/>
  <c r="BI291" i="2"/>
  <c r="BH291" i="2"/>
  <c r="BG291" i="2"/>
  <c r="BF291" i="2"/>
  <c r="T291" i="2"/>
  <c r="R291" i="2"/>
  <c r="P291" i="2"/>
  <c r="BI288" i="2"/>
  <c r="BH288" i="2"/>
  <c r="BG288" i="2"/>
  <c r="BF288" i="2"/>
  <c r="T288" i="2"/>
  <c r="R288" i="2"/>
  <c r="P288" i="2"/>
  <c r="BI284" i="2"/>
  <c r="BH284" i="2"/>
  <c r="BG284" i="2"/>
  <c r="BF284" i="2"/>
  <c r="T284" i="2"/>
  <c r="R284" i="2"/>
  <c r="P284" i="2"/>
  <c r="BI281" i="2"/>
  <c r="BH281" i="2"/>
  <c r="BG281" i="2"/>
  <c r="BF281" i="2"/>
  <c r="T281" i="2"/>
  <c r="R281" i="2"/>
  <c r="P281" i="2"/>
  <c r="BI277" i="2"/>
  <c r="BH277" i="2"/>
  <c r="BG277" i="2"/>
  <c r="BF277" i="2"/>
  <c r="T277" i="2"/>
  <c r="R277" i="2"/>
  <c r="P277" i="2"/>
  <c r="BI273" i="2"/>
  <c r="BH273" i="2"/>
  <c r="BG273" i="2"/>
  <c r="BF273" i="2"/>
  <c r="T273" i="2"/>
  <c r="R273" i="2"/>
  <c r="P273" i="2"/>
  <c r="BI269" i="2"/>
  <c r="BH269" i="2"/>
  <c r="BG269" i="2"/>
  <c r="BF269" i="2"/>
  <c r="T269" i="2"/>
  <c r="R269" i="2"/>
  <c r="P269" i="2"/>
  <c r="BI263" i="2"/>
  <c r="BH263" i="2"/>
  <c r="BG263" i="2"/>
  <c r="BF263" i="2"/>
  <c r="T263" i="2"/>
  <c r="R263" i="2"/>
  <c r="P263" i="2"/>
  <c r="BI256" i="2"/>
  <c r="BH256" i="2"/>
  <c r="BG256" i="2"/>
  <c r="BF256" i="2"/>
  <c r="T256" i="2"/>
  <c r="R256" i="2"/>
  <c r="P256" i="2"/>
  <c r="BI249" i="2"/>
  <c r="BH249" i="2"/>
  <c r="BG249" i="2"/>
  <c r="BF249" i="2"/>
  <c r="T249" i="2"/>
  <c r="R249" i="2"/>
  <c r="P249" i="2"/>
  <c r="BI245" i="2"/>
  <c r="BH245" i="2"/>
  <c r="BG245" i="2"/>
  <c r="BF245" i="2"/>
  <c r="T245" i="2"/>
  <c r="R245" i="2"/>
  <c r="P245" i="2"/>
  <c r="BI237" i="2"/>
  <c r="BH237" i="2"/>
  <c r="BG237" i="2"/>
  <c r="BF237" i="2"/>
  <c r="T237" i="2"/>
  <c r="R237" i="2"/>
  <c r="P237" i="2"/>
  <c r="BI233" i="2"/>
  <c r="BH233" i="2"/>
  <c r="BG233" i="2"/>
  <c r="BF233" i="2"/>
  <c r="T233" i="2"/>
  <c r="R233" i="2"/>
  <c r="P233" i="2"/>
  <c r="BI229" i="2"/>
  <c r="BH229" i="2"/>
  <c r="BG229" i="2"/>
  <c r="BF229" i="2"/>
  <c r="T229" i="2"/>
  <c r="R229" i="2"/>
  <c r="P229" i="2"/>
  <c r="BI225" i="2"/>
  <c r="BH225" i="2"/>
  <c r="BG225" i="2"/>
  <c r="BF225" i="2"/>
  <c r="T225" i="2"/>
  <c r="R225" i="2"/>
  <c r="P225" i="2"/>
  <c r="BI210" i="2"/>
  <c r="BH210" i="2"/>
  <c r="BG210" i="2"/>
  <c r="BF210" i="2"/>
  <c r="T210" i="2"/>
  <c r="R210" i="2"/>
  <c r="P210" i="2"/>
  <c r="BI206" i="2"/>
  <c r="BH206" i="2"/>
  <c r="BG206" i="2"/>
  <c r="BF206" i="2"/>
  <c r="T206" i="2"/>
  <c r="R206" i="2"/>
  <c r="P206" i="2"/>
  <c r="BI202" i="2"/>
  <c r="BH202" i="2"/>
  <c r="BG202" i="2"/>
  <c r="BF202" i="2"/>
  <c r="T202" i="2"/>
  <c r="R202" i="2"/>
  <c r="P202" i="2"/>
  <c r="BI198" i="2"/>
  <c r="BH198" i="2"/>
  <c r="BG198" i="2"/>
  <c r="BF198" i="2"/>
  <c r="T198" i="2"/>
  <c r="R198" i="2"/>
  <c r="P198" i="2"/>
  <c r="BI194" i="2"/>
  <c r="BH194" i="2"/>
  <c r="BG194" i="2"/>
  <c r="BF194" i="2"/>
  <c r="T194" i="2"/>
  <c r="R194" i="2"/>
  <c r="P194" i="2"/>
  <c r="BI190" i="2"/>
  <c r="BH190" i="2"/>
  <c r="BG190" i="2"/>
  <c r="BF190" i="2"/>
  <c r="T190" i="2"/>
  <c r="R190" i="2"/>
  <c r="P190" i="2"/>
  <c r="BI186" i="2"/>
  <c r="BH186" i="2"/>
  <c r="BG186" i="2"/>
  <c r="BF186" i="2"/>
  <c r="T186" i="2"/>
  <c r="R186" i="2"/>
  <c r="P186" i="2"/>
  <c r="BI182" i="2"/>
  <c r="BH182" i="2"/>
  <c r="BG182" i="2"/>
  <c r="BF182" i="2"/>
  <c r="T182" i="2"/>
  <c r="R182" i="2"/>
  <c r="P182" i="2"/>
  <c r="BI176" i="2"/>
  <c r="BH176" i="2"/>
  <c r="BG176" i="2"/>
  <c r="BF176" i="2"/>
  <c r="T176" i="2"/>
  <c r="R176" i="2"/>
  <c r="P176" i="2"/>
  <c r="BI172" i="2"/>
  <c r="BH172" i="2"/>
  <c r="BG172" i="2"/>
  <c r="BF172" i="2"/>
  <c r="T172" i="2"/>
  <c r="R172" i="2"/>
  <c r="P172" i="2"/>
  <c r="BI166" i="2"/>
  <c r="BH166" i="2"/>
  <c r="BG166" i="2"/>
  <c r="BF166" i="2"/>
  <c r="T166" i="2"/>
  <c r="R166" i="2"/>
  <c r="P166" i="2"/>
  <c r="BI161" i="2"/>
  <c r="BH161" i="2"/>
  <c r="BG161" i="2"/>
  <c r="BF161" i="2"/>
  <c r="T161" i="2"/>
  <c r="R161" i="2"/>
  <c r="P161" i="2"/>
  <c r="BI155" i="2"/>
  <c r="BH155" i="2"/>
  <c r="BG155" i="2"/>
  <c r="BF155" i="2"/>
  <c r="T155" i="2"/>
  <c r="R155" i="2"/>
  <c r="P155" i="2"/>
  <c r="BI150" i="2"/>
  <c r="BH150" i="2"/>
  <c r="BG150" i="2"/>
  <c r="BF150" i="2"/>
  <c r="T150" i="2"/>
  <c r="R150" i="2"/>
  <c r="P150" i="2"/>
  <c r="BI145" i="2"/>
  <c r="BH145" i="2"/>
  <c r="BG145" i="2"/>
  <c r="BF145" i="2"/>
  <c r="T145" i="2"/>
  <c r="R145" i="2"/>
  <c r="P145" i="2"/>
  <c r="BI140" i="2"/>
  <c r="BH140" i="2"/>
  <c r="BG140" i="2"/>
  <c r="BF140" i="2"/>
  <c r="T140" i="2"/>
  <c r="R140" i="2"/>
  <c r="P140" i="2"/>
  <c r="BI133" i="2"/>
  <c r="BH133" i="2"/>
  <c r="BG133" i="2"/>
  <c r="BF133" i="2"/>
  <c r="T133" i="2"/>
  <c r="R133" i="2"/>
  <c r="P133" i="2"/>
  <c r="BI127" i="2"/>
  <c r="BH127" i="2"/>
  <c r="BG127" i="2"/>
  <c r="BF127" i="2"/>
  <c r="T127" i="2"/>
  <c r="R127" i="2"/>
  <c r="P127" i="2"/>
  <c r="BI120" i="2"/>
  <c r="BH120" i="2"/>
  <c r="BG120" i="2"/>
  <c r="BF120" i="2"/>
  <c r="T120" i="2"/>
  <c r="R120" i="2"/>
  <c r="P120" i="2"/>
  <c r="BI116" i="2"/>
  <c r="BH116" i="2"/>
  <c r="BG116" i="2"/>
  <c r="BF116" i="2"/>
  <c r="T116" i="2"/>
  <c r="R116" i="2"/>
  <c r="P116" i="2"/>
  <c r="BI111" i="2"/>
  <c r="BH111" i="2"/>
  <c r="BG111" i="2"/>
  <c r="BF111" i="2"/>
  <c r="T111" i="2"/>
  <c r="R111" i="2"/>
  <c r="P111" i="2"/>
  <c r="BI104" i="2"/>
  <c r="BH104" i="2"/>
  <c r="BG104" i="2"/>
  <c r="BF104" i="2"/>
  <c r="T104" i="2"/>
  <c r="R104" i="2"/>
  <c r="P104" i="2"/>
  <c r="BI97" i="2"/>
  <c r="BH97" i="2"/>
  <c r="BG97" i="2"/>
  <c r="BF97" i="2"/>
  <c r="T97" i="2"/>
  <c r="R97" i="2"/>
  <c r="P97" i="2"/>
  <c r="J90" i="2"/>
  <c r="F88" i="2"/>
  <c r="E86" i="2"/>
  <c r="J58" i="2"/>
  <c r="F56" i="2"/>
  <c r="E54" i="2"/>
  <c r="J26" i="2"/>
  <c r="E26" i="2"/>
  <c r="J59" i="2" s="1"/>
  <c r="J25" i="2"/>
  <c r="J20" i="2"/>
  <c r="E20" i="2"/>
  <c r="F59" i="2" s="1"/>
  <c r="J19" i="2"/>
  <c r="J17" i="2"/>
  <c r="E17" i="2"/>
  <c r="F90" i="2" s="1"/>
  <c r="J16" i="2"/>
  <c r="J14" i="2"/>
  <c r="J56" i="2" s="1"/>
  <c r="E7" i="2"/>
  <c r="E50" i="2" s="1"/>
  <c r="L50" i="1"/>
  <c r="AM50" i="1"/>
  <c r="AM49" i="1"/>
  <c r="L49" i="1"/>
  <c r="AM47" i="1"/>
  <c r="L47" i="1"/>
  <c r="L45" i="1"/>
  <c r="L44" i="1"/>
  <c r="BK468" i="2"/>
  <c r="BK576" i="2"/>
  <c r="J158" i="3"/>
  <c r="J205" i="5"/>
  <c r="BK205" i="5"/>
  <c r="J199" i="8"/>
  <c r="J304" i="8"/>
  <c r="J174" i="9"/>
  <c r="J180" i="12"/>
  <c r="J315" i="2"/>
  <c r="AS63" i="1"/>
  <c r="BK100" i="11"/>
  <c r="BK92" i="13"/>
  <c r="BK559" i="2"/>
  <c r="BK125" i="3"/>
  <c r="BK176" i="5"/>
  <c r="J132" i="6"/>
  <c r="J168" i="9"/>
  <c r="BK122" i="9"/>
  <c r="BK232" i="11"/>
  <c r="BK444" i="11"/>
  <c r="J178" i="12"/>
  <c r="BK476" i="2"/>
  <c r="J273" i="2"/>
  <c r="BK170" i="3"/>
  <c r="J106" i="4"/>
  <c r="J150" i="3"/>
  <c r="BK98" i="3"/>
  <c r="BK429" i="5"/>
  <c r="BK383" i="5"/>
  <c r="BK128" i="6"/>
  <c r="BK220" i="8"/>
  <c r="J161" i="9"/>
  <c r="BK411" i="11"/>
  <c r="J152" i="12"/>
  <c r="J111" i="2"/>
  <c r="BK100" i="3"/>
  <c r="BK156" i="3"/>
  <c r="BK127" i="5"/>
  <c r="BK147" i="6"/>
  <c r="J100" i="6"/>
  <c r="J109" i="8"/>
  <c r="BK330" i="8"/>
  <c r="J146" i="8"/>
  <c r="BK118" i="9"/>
  <c r="BK217" i="11"/>
  <c r="J484" i="11"/>
  <c r="J398" i="11"/>
  <c r="BK171" i="12"/>
  <c r="BK245" i="2"/>
  <c r="J452" i="2"/>
  <c r="BK139" i="3"/>
  <c r="J402" i="11"/>
  <c r="BK322" i="2"/>
  <c r="J409" i="5"/>
  <c r="J288" i="8"/>
  <c r="BK362" i="11"/>
  <c r="J296" i="2"/>
  <c r="BK319" i="11"/>
  <c r="BK140" i="12"/>
  <c r="J229" i="2"/>
  <c r="J347" i="2"/>
  <c r="BK116" i="3"/>
  <c r="BK481" i="5"/>
  <c r="J310" i="5"/>
  <c r="J120" i="6"/>
  <c r="BK216" i="8"/>
  <c r="BK208" i="8"/>
  <c r="BK135" i="9"/>
  <c r="J319" i="11"/>
  <c r="BK164" i="11"/>
  <c r="BK567" i="2"/>
  <c r="J104" i="3"/>
  <c r="BK476" i="5"/>
  <c r="J191" i="5"/>
  <c r="BK106" i="6"/>
  <c r="BK382" i="8"/>
  <c r="J92" i="9"/>
  <c r="BK341" i="11"/>
  <c r="BK285" i="11"/>
  <c r="BK473" i="11"/>
  <c r="J162" i="12"/>
  <c r="BK106" i="13"/>
  <c r="J468" i="2"/>
  <c r="BK300" i="2"/>
  <c r="BK434" i="5"/>
  <c r="BK179" i="6"/>
  <c r="BK278" i="8"/>
  <c r="BK266" i="8"/>
  <c r="BK98" i="9"/>
  <c r="J370" i="11"/>
  <c r="BK194" i="2"/>
  <c r="BK403" i="2"/>
  <c r="BK118" i="3"/>
  <c r="BK488" i="5"/>
  <c r="BK241" i="5"/>
  <c r="BK188" i="6"/>
  <c r="BK147" i="9"/>
  <c r="J176" i="11"/>
  <c r="J160" i="12"/>
  <c r="BK429" i="2"/>
  <c r="J156" i="3"/>
  <c r="J181" i="6"/>
  <c r="BK181" i="9"/>
  <c r="J324" i="11"/>
  <c r="J171" i="12"/>
  <c r="BK332" i="2"/>
  <c r="J116" i="2"/>
  <c r="J284" i="5"/>
  <c r="BK101" i="5"/>
  <c r="J330" i="8"/>
  <c r="J102" i="9"/>
  <c r="BK390" i="11"/>
  <c r="J208" i="11"/>
  <c r="J102" i="12"/>
  <c r="J95" i="13"/>
  <c r="J359" i="2"/>
  <c r="J510" i="2"/>
  <c r="J130" i="3"/>
  <c r="BK346" i="5"/>
  <c r="BK116" i="6"/>
  <c r="J130" i="8"/>
  <c r="J135" i="9"/>
  <c r="BK149" i="11"/>
  <c r="J394" i="11"/>
  <c r="J144" i="12"/>
  <c r="AS55" i="1"/>
  <c r="BK187" i="3"/>
  <c r="J413" i="5"/>
  <c r="J331" i="5"/>
  <c r="BK98" i="6"/>
  <c r="J262" i="8"/>
  <c r="BK283" i="8"/>
  <c r="J137" i="9"/>
  <c r="BK366" i="11"/>
  <c r="J118" i="12"/>
  <c r="BK120" i="2"/>
  <c r="J164" i="3"/>
  <c r="J166" i="3"/>
  <c r="J127" i="2"/>
  <c r="J412" i="2"/>
  <c r="J132" i="3"/>
  <c r="J140" i="5"/>
  <c r="BK181" i="6"/>
  <c r="BK241" i="8"/>
  <c r="BK176" i="9"/>
  <c r="J158" i="12"/>
  <c r="BK162" i="12"/>
  <c r="J245" i="2"/>
  <c r="J162" i="3"/>
  <c r="BK106" i="4"/>
  <c r="BK184" i="5"/>
  <c r="J232" i="5"/>
  <c r="BK125" i="8"/>
  <c r="J178" i="9"/>
  <c r="BK128" i="9"/>
  <c r="J175" i="12"/>
  <c r="BK256" i="2"/>
  <c r="BK154" i="3"/>
  <c r="BK273" i="5"/>
  <c r="J341" i="11"/>
  <c r="J136" i="11"/>
  <c r="BK104" i="12"/>
  <c r="BK172" i="2"/>
  <c r="J206" i="2"/>
  <c r="BK132" i="3"/>
  <c r="BK168" i="3"/>
  <c r="J358" i="5"/>
  <c r="BK130" i="6"/>
  <c r="BK346" i="8"/>
  <c r="J211" i="8"/>
  <c r="J106" i="10"/>
  <c r="BK161" i="9"/>
  <c r="J191" i="11"/>
  <c r="J337" i="11"/>
  <c r="J112" i="12"/>
  <c r="J369" i="2"/>
  <c r="BK133" i="2"/>
  <c r="BK94" i="3"/>
  <c r="BK284" i="5"/>
  <c r="J126" i="6"/>
  <c r="J186" i="6"/>
  <c r="J308" i="8"/>
  <c r="J278" i="8"/>
  <c r="J181" i="9"/>
  <c r="J385" i="11"/>
  <c r="J357" i="11"/>
  <c r="BK222" i="11"/>
  <c r="J94" i="12"/>
  <c r="J341" i="2"/>
  <c r="BK284" i="2"/>
  <c r="BK128" i="3"/>
  <c r="J245" i="5"/>
  <c r="BK135" i="6"/>
  <c r="BK163" i="8"/>
  <c r="BK115" i="8"/>
  <c r="J285" i="11"/>
  <c r="J281" i="11"/>
  <c r="J202" i="2"/>
  <c r="BK288" i="2"/>
  <c r="BK378" i="5"/>
  <c r="J160" i="5"/>
  <c r="BK233" i="8"/>
  <c r="BK172" i="9"/>
  <c r="J203" i="11"/>
  <c r="J108" i="3"/>
  <c r="BK268" i="5"/>
  <c r="J155" i="6"/>
  <c r="J258" i="8"/>
  <c r="J130" i="9"/>
  <c r="J297" i="11"/>
  <c r="BK110" i="9"/>
  <c r="J374" i="11"/>
  <c r="BK402" i="11"/>
  <c r="BK167" i="12"/>
  <c r="J140" i="12"/>
  <c r="J539" i="2"/>
  <c r="J377" i="2"/>
  <c r="J96" i="3"/>
  <c r="BK162" i="3"/>
  <c r="J476" i="5"/>
  <c r="J401" i="5"/>
  <c r="BK253" i="5"/>
  <c r="BK165" i="6"/>
  <c r="BK355" i="8"/>
  <c r="BK156" i="8"/>
  <c r="J128" i="9"/>
  <c r="J198" i="11"/>
  <c r="J100" i="11"/>
  <c r="BK138" i="12"/>
  <c r="J284" i="2"/>
  <c r="J501" i="2"/>
  <c r="J154" i="3"/>
  <c r="J113" i="4"/>
  <c r="BK297" i="5"/>
  <c r="BK186" i="6"/>
  <c r="J130" i="6"/>
  <c r="BK371" i="8"/>
  <c r="BK388" i="8"/>
  <c r="J142" i="8"/>
  <c r="BK100" i="9"/>
  <c r="BK110" i="10"/>
  <c r="BK423" i="11"/>
  <c r="BK324" i="11"/>
  <c r="BK108" i="12"/>
  <c r="J132" i="12"/>
  <c r="BK522" i="2"/>
  <c r="BK229" i="2"/>
  <c r="J116" i="3"/>
  <c r="J292" i="5"/>
  <c r="BK310" i="5"/>
  <c r="J106" i="7"/>
  <c r="J382" i="8"/>
  <c r="J165" i="9"/>
  <c r="BK277" i="11"/>
  <c r="BK160" i="12"/>
  <c r="J95" i="10"/>
  <c r="BK161" i="2"/>
  <c r="AS67" i="1"/>
  <c r="J370" i="5"/>
  <c r="J165" i="6"/>
  <c r="J189" i="8"/>
  <c r="BK249" i="2"/>
  <c r="J200" i="3"/>
  <c r="J306" i="5"/>
  <c r="BK136" i="5"/>
  <c r="J335" i="8"/>
  <c r="BK104" i="9"/>
  <c r="J110" i="10"/>
  <c r="J125" i="11"/>
  <c r="J438" i="11"/>
  <c r="BK154" i="12"/>
  <c r="J456" i="2"/>
  <c r="J311" i="2"/>
  <c r="J104" i="2"/>
  <c r="BK102" i="4"/>
  <c r="J215" i="5"/>
  <c r="J104" i="6"/>
  <c r="J371" i="8"/>
  <c r="J112" i="9"/>
  <c r="BK258" i="11"/>
  <c r="J288" i="11"/>
  <c r="J129" i="12"/>
  <c r="BK588" i="2"/>
  <c r="J144" i="3"/>
  <c r="BK409" i="5"/>
  <c r="BK191" i="5"/>
  <c r="J140" i="6"/>
  <c r="BK98" i="7"/>
  <c r="BK192" i="8"/>
  <c r="BK151" i="9"/>
  <c r="BK104" i="11"/>
  <c r="J241" i="11"/>
  <c r="J267" i="11"/>
  <c r="J124" i="12"/>
  <c r="BK145" i="2"/>
  <c r="J170" i="3"/>
  <c r="J132" i="5"/>
  <c r="BK118" i="6"/>
  <c r="BK121" i="8"/>
  <c r="BK125" i="9"/>
  <c r="BK419" i="11"/>
  <c r="BK175" i="12"/>
  <c r="BK501" i="2"/>
  <c r="BK497" i="2"/>
  <c r="J152" i="3"/>
  <c r="BK394" i="5"/>
  <c r="J135" i="6"/>
  <c r="J346" i="8"/>
  <c r="J122" i="9"/>
  <c r="BK427" i="11"/>
  <c r="BK102" i="12"/>
  <c r="BK506" i="2"/>
  <c r="BK92" i="3"/>
  <c r="J115" i="8"/>
  <c r="BK95" i="10"/>
  <c r="BK154" i="11"/>
  <c r="BK155" i="2"/>
  <c r="BK424" i="2"/>
  <c r="BK480" i="2"/>
  <c r="J160" i="3"/>
  <c r="BK144" i="5"/>
  <c r="J128" i="6"/>
  <c r="J254" i="8"/>
  <c r="J104" i="9"/>
  <c r="J366" i="11"/>
  <c r="BK479" i="11"/>
  <c r="J305" i="11"/>
  <c r="J169" i="12"/>
  <c r="J145" i="2"/>
  <c r="BK296" i="2"/>
  <c r="BK172" i="3"/>
  <c r="BK413" i="5"/>
  <c r="BK159" i="6"/>
  <c r="BK142" i="8"/>
  <c r="J170" i="9"/>
  <c r="BK98" i="10"/>
  <c r="J463" i="11"/>
  <c r="BK267" i="11"/>
  <c r="BK213" i="11"/>
  <c r="BK456" i="2"/>
  <c r="J191" i="3"/>
  <c r="J95" i="4"/>
  <c r="BK326" i="5"/>
  <c r="J151" i="6"/>
  <c r="J110" i="7"/>
  <c r="BK376" i="8"/>
  <c r="BK116" i="9"/>
  <c r="J228" i="11"/>
  <c r="J419" i="11"/>
  <c r="BK164" i="12"/>
  <c r="J110" i="12"/>
  <c r="J97" i="2"/>
  <c r="BK406" i="2"/>
  <c r="BK102" i="3"/>
  <c r="J383" i="5"/>
  <c r="J173" i="6"/>
  <c r="BK104" i="8"/>
  <c r="J390" i="11"/>
  <c r="J100" i="12"/>
  <c r="J138" i="12"/>
  <c r="J122" i="3"/>
  <c r="J429" i="5"/>
  <c r="BK123" i="5"/>
  <c r="J176" i="5"/>
  <c r="J95" i="8"/>
  <c r="BK296" i="8"/>
  <c r="BK155" i="9"/>
  <c r="J167" i="12"/>
  <c r="BK460" i="2"/>
  <c r="J185" i="3"/>
  <c r="J127" i="5"/>
  <c r="J237" i="8"/>
  <c r="BK137" i="9"/>
  <c r="BK370" i="11"/>
  <c r="J210" i="2"/>
  <c r="BK269" i="2"/>
  <c r="BK582" i="2"/>
  <c r="BK200" i="3"/>
  <c r="J366" i="5"/>
  <c r="BK192" i="6"/>
  <c r="BK163" i="9"/>
  <c r="BK106" i="10"/>
  <c r="J164" i="11"/>
  <c r="J473" i="11"/>
  <c r="BK378" i="11"/>
  <c r="BK129" i="12"/>
  <c r="J356" i="2"/>
  <c r="J256" i="2"/>
  <c r="J476" i="2"/>
  <c r="BK198" i="3"/>
  <c r="BK405" i="5"/>
  <c r="BK95" i="5"/>
  <c r="J151" i="5"/>
  <c r="BK142" i="6"/>
  <c r="BK102" i="7"/>
  <c r="BK225" i="8"/>
  <c r="BK139" i="9"/>
  <c r="J411" i="11"/>
  <c r="BK159" i="11"/>
  <c r="BK112" i="12"/>
  <c r="BK136" i="12"/>
  <c r="BK510" i="2"/>
  <c r="J406" i="2"/>
  <c r="J403" i="2"/>
  <c r="J195" i="3"/>
  <c r="J470" i="5"/>
  <c r="BK198" i="5"/>
  <c r="J288" i="5"/>
  <c r="BK120" i="6"/>
  <c r="J322" i="8"/>
  <c r="BK146" i="8"/>
  <c r="J244" i="8"/>
  <c r="J159" i="9"/>
  <c r="J100" i="9"/>
  <c r="J301" i="11"/>
  <c r="J119" i="11"/>
  <c r="J168" i="11"/>
  <c r="BK106" i="12"/>
  <c r="BK114" i="12"/>
  <c r="BK182" i="2"/>
  <c r="BK111" i="2"/>
  <c r="BK526" i="2"/>
  <c r="BK114" i="3"/>
  <c r="J337" i="2"/>
  <c r="BK176" i="2"/>
  <c r="BK97" i="2"/>
  <c r="J518" i="2"/>
  <c r="J174" i="3"/>
  <c r="BK178" i="3"/>
  <c r="BK108" i="3"/>
  <c r="J227" i="5"/>
  <c r="BK155" i="5"/>
  <c r="J346" i="5"/>
  <c r="BK171" i="6"/>
  <c r="BK137" i="6"/>
  <c r="J137" i="6"/>
  <c r="BK145" i="6"/>
  <c r="BK340" i="8"/>
  <c r="BK316" i="8"/>
  <c r="BK92" i="9"/>
  <c r="BK96" i="9"/>
  <c r="J159" i="11"/>
  <c r="BK241" i="11"/>
  <c r="BK394" i="11"/>
  <c r="J423" i="11"/>
  <c r="J451" i="11"/>
  <c r="J294" i="11"/>
  <c r="J96" i="12"/>
  <c r="BK291" i="2"/>
  <c r="J485" i="2"/>
  <c r="BK237" i="2"/>
  <c r="BK412" i="2"/>
  <c r="BK233" i="2"/>
  <c r="J545" i="2"/>
  <c r="J120" i="3"/>
  <c r="J102" i="3"/>
  <c r="BK122" i="3"/>
  <c r="J100" i="3"/>
  <c r="BK470" i="5"/>
  <c r="J123" i="5"/>
  <c r="BK301" i="5"/>
  <c r="BK374" i="5"/>
  <c r="J190" i="6"/>
  <c r="BK104" i="6"/>
  <c r="J188" i="6"/>
  <c r="J296" i="8"/>
  <c r="BK230" i="8"/>
  <c r="J110" i="9"/>
  <c r="BK94" i="9"/>
  <c r="J381" i="11"/>
  <c r="J350" i="11"/>
  <c r="BK203" i="11"/>
  <c r="BK332" i="11"/>
  <c r="BK314" i="11"/>
  <c r="BK96" i="12"/>
  <c r="BK142" i="12"/>
  <c r="BK95" i="13"/>
  <c r="BK304" i="2"/>
  <c r="BK441" i="2"/>
  <c r="BK198" i="2"/>
  <c r="BK150" i="2"/>
  <c r="BK545" i="2"/>
  <c r="J233" i="2"/>
  <c r="BK106" i="3"/>
  <c r="J341" i="5"/>
  <c r="J301" i="5"/>
  <c r="BK279" i="5"/>
  <c r="J144" i="5"/>
  <c r="J194" i="6"/>
  <c r="J153" i="6"/>
  <c r="J145" i="6"/>
  <c r="BK183" i="8"/>
  <c r="J230" i="8"/>
  <c r="BK112" i="9"/>
  <c r="BK301" i="11"/>
  <c r="BK156" i="12"/>
  <c r="BK277" i="2"/>
  <c r="J418" i="2"/>
  <c r="J269" i="2"/>
  <c r="J182" i="3"/>
  <c r="BK132" i="5"/>
  <c r="BK264" i="5"/>
  <c r="J184" i="6"/>
  <c r="J136" i="8"/>
  <c r="BK202" i="8"/>
  <c r="J183" i="9"/>
  <c r="BK148" i="12"/>
  <c r="BK121" i="12"/>
  <c r="BK189" i="3"/>
  <c r="J249" i="5"/>
  <c r="BK149" i="9"/>
  <c r="J134" i="12"/>
  <c r="J198" i="2"/>
  <c r="J522" i="2"/>
  <c r="J488" i="5"/>
  <c r="BK235" i="5"/>
  <c r="J99" i="8"/>
  <c r="J139" i="9"/>
  <c r="BK294" i="11"/>
  <c r="J415" i="11"/>
  <c r="BK173" i="12"/>
  <c r="J322" i="2"/>
  <c r="J582" i="2"/>
  <c r="J112" i="3"/>
  <c r="J466" i="5"/>
  <c r="J273" i="5"/>
  <c r="BK151" i="6"/>
  <c r="BK312" i="8"/>
  <c r="J151" i="9"/>
  <c r="BK236" i="11"/>
  <c r="BK252" i="11"/>
  <c r="J102" i="13"/>
  <c r="J161" i="2"/>
  <c r="BK530" i="2"/>
  <c r="J193" i="3"/>
  <c r="BK113" i="4"/>
  <c r="BK366" i="5"/>
  <c r="J163" i="6"/>
  <c r="J94" i="6"/>
  <c r="BK244" i="8"/>
  <c r="J346" i="11"/>
  <c r="BK263" i="11"/>
  <c r="BK464" i="2"/>
  <c r="J534" i="2"/>
  <c r="J176" i="3"/>
  <c r="BK440" i="5"/>
  <c r="J147" i="6"/>
  <c r="BK177" i="6"/>
  <c r="J270" i="8"/>
  <c r="J121" i="8"/>
  <c r="J114" i="6"/>
  <c r="BK288" i="8"/>
  <c r="J143" i="9"/>
  <c r="J217" i="11"/>
  <c r="BK418" i="2"/>
  <c r="BK447" i="2"/>
  <c r="J480" i="2"/>
  <c r="J381" i="2"/>
  <c r="J447" i="2"/>
  <c r="BK225" i="2"/>
  <c r="BK96" i="3"/>
  <c r="BK195" i="3"/>
  <c r="J172" i="3"/>
  <c r="J417" i="5"/>
  <c r="J211" i="5"/>
  <c r="J260" i="5"/>
  <c r="BK227" i="5"/>
  <c r="J157" i="6"/>
  <c r="J110" i="6"/>
  <c r="BK184" i="6"/>
  <c r="BK110" i="6"/>
  <c r="J179" i="6"/>
  <c r="J365" i="8"/>
  <c r="J202" i="8"/>
  <c r="J149" i="9"/>
  <c r="J155" i="9"/>
  <c r="J92" i="10"/>
  <c r="J131" i="11"/>
  <c r="BK168" i="11"/>
  <c r="J140" i="11"/>
  <c r="BK140" i="11"/>
  <c r="BK468" i="11"/>
  <c r="BK328" i="11"/>
  <c r="J247" i="11"/>
  <c r="BK92" i="12"/>
  <c r="J106" i="12"/>
  <c r="J363" i="2"/>
  <c r="BK518" i="2"/>
  <c r="BK281" i="2"/>
  <c r="BK433" i="2"/>
  <c r="J304" i="2"/>
  <c r="J571" i="2"/>
  <c r="J249" i="2"/>
  <c r="J137" i="3"/>
  <c r="BK191" i="3"/>
  <c r="BK148" i="3"/>
  <c r="BK130" i="3"/>
  <c r="J425" i="5"/>
  <c r="BK260" i="5"/>
  <c r="J279" i="5"/>
  <c r="J362" i="5"/>
  <c r="BK211" i="5"/>
  <c r="J177" i="6"/>
  <c r="BK122" i="6"/>
  <c r="J122" i="6"/>
  <c r="J98" i="7"/>
  <c r="BK365" i="8"/>
  <c r="BK99" i="8"/>
  <c r="BK249" i="8"/>
  <c r="J96" i="9"/>
  <c r="J147" i="9"/>
  <c r="J125" i="9"/>
  <c r="J186" i="11"/>
  <c r="BK433" i="11"/>
  <c r="BK357" i="11"/>
  <c r="J378" i="11"/>
  <c r="BK350" i="11"/>
  <c r="BK124" i="12"/>
  <c r="J92" i="12"/>
  <c r="J173" i="12"/>
  <c r="BK390" i="2"/>
  <c r="J155" i="2"/>
  <c r="J497" i="2"/>
  <c r="J288" i="2"/>
  <c r="BK399" i="2"/>
  <c r="BK140" i="2"/>
  <c r="BK571" i="2"/>
  <c r="J514" i="2"/>
  <c r="J94" i="3"/>
  <c r="BK447" i="5"/>
  <c r="J241" i="5"/>
  <c r="BK337" i="5"/>
  <c r="J390" i="5"/>
  <c r="BK106" i="5"/>
  <c r="J192" i="6"/>
  <c r="J92" i="6"/>
  <c r="J98" i="6"/>
  <c r="BK110" i="7"/>
  <c r="BK136" i="8"/>
  <c r="BK292" i="8"/>
  <c r="J340" i="8"/>
  <c r="BK438" i="11"/>
  <c r="J314" i="11"/>
  <c r="BK127" i="12"/>
  <c r="BK369" i="2"/>
  <c r="BK356" i="2"/>
  <c r="BK120" i="3"/>
  <c r="BK176" i="3"/>
  <c r="BK341" i="5"/>
  <c r="BK350" i="5"/>
  <c r="J171" i="6"/>
  <c r="J208" i="8"/>
  <c r="J172" i="9"/>
  <c r="BK398" i="11"/>
  <c r="BK118" i="12"/>
  <c r="J308" i="2"/>
  <c r="BK110" i="3"/>
  <c r="BK232" i="5"/>
  <c r="J249" i="8"/>
  <c r="J116" i="9"/>
  <c r="J181" i="11"/>
  <c r="J156" i="12"/>
  <c r="J493" i="2"/>
  <c r="J433" i="2"/>
  <c r="J180" i="3"/>
  <c r="BK456" i="5"/>
  <c r="J264" i="5"/>
  <c r="BK100" i="6"/>
  <c r="J326" i="2"/>
  <c r="J114" i="3"/>
  <c r="BK185" i="3"/>
  <c r="J322" i="5"/>
  <c r="BK160" i="5"/>
  <c r="BK94" i="6"/>
  <c r="J156" i="8"/>
  <c r="J157" i="9"/>
  <c r="BK172" i="11"/>
  <c r="BK374" i="11"/>
  <c r="BK297" i="11"/>
  <c r="J164" i="12"/>
  <c r="BK319" i="2"/>
  <c r="J559" i="2"/>
  <c r="J92" i="3"/>
  <c r="J395" i="2"/>
  <c r="J120" i="2"/>
  <c r="J263" i="2"/>
  <c r="BK552" i="2"/>
  <c r="BK263" i="2"/>
  <c r="BK112" i="3"/>
  <c r="J118" i="3"/>
  <c r="J447" i="5"/>
  <c r="J224" i="5"/>
  <c r="J198" i="5"/>
  <c r="BK180" i="5"/>
  <c r="J197" i="6"/>
  <c r="J96" i="6"/>
  <c r="J124" i="6"/>
  <c r="J102" i="7"/>
  <c r="J355" i="8"/>
  <c r="J220" i="8"/>
  <c r="BK159" i="9"/>
  <c r="BK113" i="10"/>
  <c r="J263" i="11"/>
  <c r="BK310" i="11"/>
  <c r="J274" i="11"/>
  <c r="J213" i="11"/>
  <c r="BK131" i="11"/>
  <c r="J310" i="11"/>
  <c r="BK169" i="12"/>
  <c r="J329" i="2"/>
  <c r="BK329" i="2"/>
  <c r="BK326" i="2"/>
  <c r="BK341" i="2"/>
  <c r="BK386" i="2"/>
  <c r="BK437" i="2"/>
  <c r="BK146" i="3"/>
  <c r="J98" i="3"/>
  <c r="J198" i="3"/>
  <c r="J92" i="4"/>
  <c r="BK417" i="5"/>
  <c r="J268" i="5"/>
  <c r="J95" i="5"/>
  <c r="BK362" i="5"/>
  <c r="J161" i="6"/>
  <c r="BK163" i="6"/>
  <c r="BK92" i="7"/>
  <c r="BK254" i="8"/>
  <c r="BK95" i="8"/>
  <c r="BK170" i="9"/>
  <c r="J118" i="9"/>
  <c r="J98" i="10"/>
  <c r="J144" i="11"/>
  <c r="J468" i="11"/>
  <c r="J444" i="11"/>
  <c r="BK270" i="11"/>
  <c r="BK158" i="12"/>
  <c r="J121" i="12"/>
  <c r="J194" i="2"/>
  <c r="BK534" i="2"/>
  <c r="BK452" i="2"/>
  <c r="J150" i="2"/>
  <c r="J373" i="2"/>
  <c r="BK206" i="2"/>
  <c r="BK152" i="3"/>
  <c r="BK140" i="5"/>
  <c r="BK218" i="5"/>
  <c r="BK117" i="5"/>
  <c r="BK249" i="5"/>
  <c r="BK132" i="6"/>
  <c r="BK126" i="6"/>
  <c r="J376" i="8"/>
  <c r="J183" i="8"/>
  <c r="BK168" i="9"/>
  <c r="BK181" i="11"/>
  <c r="J108" i="12"/>
  <c r="J172" i="2"/>
  <c r="J237" i="2"/>
  <c r="BK164" i="3"/>
  <c r="BK111" i="5"/>
  <c r="J378" i="5"/>
  <c r="BK199" i="6"/>
  <c r="BK189" i="8"/>
  <c r="BK237" i="8"/>
  <c r="J148" i="12"/>
  <c r="J113" i="13"/>
  <c r="J148" i="3"/>
  <c r="J456" i="5"/>
  <c r="BK326" i="8"/>
  <c r="J149" i="11"/>
  <c r="BK152" i="12"/>
  <c r="J399" i="2"/>
  <c r="BK135" i="3"/>
  <c r="J184" i="5"/>
  <c r="BK112" i="6"/>
  <c r="BK152" i="8"/>
  <c r="BK153" i="9"/>
  <c r="BK176" i="11"/>
  <c r="J354" i="11"/>
  <c r="BK94" i="12"/>
  <c r="J140" i="2"/>
  <c r="J552" i="2"/>
  <c r="J146" i="3"/>
  <c r="BK245" i="5"/>
  <c r="BK190" i="6"/>
  <c r="BK149" i="6"/>
  <c r="J163" i="8"/>
  <c r="BK106" i="9"/>
  <c r="J114" i="11"/>
  <c r="BK114" i="11"/>
  <c r="J98" i="12"/>
  <c r="BK381" i="2"/>
  <c r="BK493" i="2"/>
  <c r="BK104" i="3"/>
  <c r="J337" i="5"/>
  <c r="BK173" i="6"/>
  <c r="BK106" i="7"/>
  <c r="BK145" i="9"/>
  <c r="BK354" i="11"/>
  <c r="BK198" i="11"/>
  <c r="BK110" i="13"/>
  <c r="J464" i="2"/>
  <c r="BK182" i="3"/>
  <c r="J481" i="5"/>
  <c r="J313" i="5"/>
  <c r="BK197" i="6"/>
  <c r="BK150" i="3"/>
  <c r="BK425" i="5"/>
  <c r="BK169" i="6"/>
  <c r="J283" i="8"/>
  <c r="BK143" i="9"/>
  <c r="BK274" i="11"/>
  <c r="BK98" i="12"/>
  <c r="BK166" i="3"/>
  <c r="J405" i="5"/>
  <c r="J318" i="5"/>
  <c r="J312" i="8"/>
  <c r="J316" i="8"/>
  <c r="BK178" i="9"/>
  <c r="J146" i="12"/>
  <c r="J424" i="2"/>
  <c r="J139" i="3"/>
  <c r="J216" i="8"/>
  <c r="BK183" i="9"/>
  <c r="BK484" i="11"/>
  <c r="J319" i="2"/>
  <c r="J281" i="2"/>
  <c r="BK116" i="2"/>
  <c r="BK95" i="4"/>
  <c r="J101" i="5"/>
  <c r="BK211" i="8"/>
  <c r="J98" i="9"/>
  <c r="J141" i="9"/>
  <c r="J433" i="11"/>
  <c r="BK134" i="12"/>
  <c r="BK98" i="13"/>
  <c r="J460" i="2"/>
  <c r="BK104" i="2"/>
  <c r="BK127" i="2"/>
  <c r="J106" i="3"/>
  <c r="J102" i="4"/>
  <c r="J235" i="5"/>
  <c r="J108" i="6"/>
  <c r="J326" i="8"/>
  <c r="BK102" i="10"/>
  <c r="BK451" i="11"/>
  <c r="J222" i="11"/>
  <c r="J459" i="11"/>
  <c r="BK144" i="12"/>
  <c r="J441" i="2"/>
  <c r="BK315" i="2"/>
  <c r="BK144" i="3"/>
  <c r="J434" i="5"/>
  <c r="BK140" i="6"/>
  <c r="J388" i="8"/>
  <c r="J241" i="8"/>
  <c r="BK114" i="9"/>
  <c r="BK346" i="11"/>
  <c r="J429" i="2"/>
  <c r="J166" i="2"/>
  <c r="J526" i="2"/>
  <c r="AS59" i="1"/>
  <c r="J110" i="3"/>
  <c r="J110" i="4"/>
  <c r="J297" i="5"/>
  <c r="BK318" i="5"/>
  <c r="BK370" i="5"/>
  <c r="BK151" i="5"/>
  <c r="J167" i="6"/>
  <c r="BK124" i="6"/>
  <c r="BK161" i="6"/>
  <c r="BK96" i="6"/>
  <c r="BK157" i="6"/>
  <c r="J95" i="7"/>
  <c r="BK170" i="8"/>
  <c r="BK174" i="9"/>
  <c r="BK165" i="9"/>
  <c r="J277" i="11"/>
  <c r="J328" i="11"/>
  <c r="BK337" i="11"/>
  <c r="BK463" i="11"/>
  <c r="BK228" i="11"/>
  <c r="BK385" i="11"/>
  <c r="BK381" i="11"/>
  <c r="BK116" i="12"/>
  <c r="BK113" i="13"/>
  <c r="BK373" i="2"/>
  <c r="BK311" i="2"/>
  <c r="J386" i="2"/>
  <c r="BK359" i="2"/>
  <c r="BK166" i="2"/>
  <c r="J588" i="2"/>
  <c r="J506" i="2"/>
  <c r="BK363" i="2"/>
  <c r="J187" i="3"/>
  <c r="BK137" i="3"/>
  <c r="BK142" i="3"/>
  <c r="J98" i="4"/>
  <c r="J421" i="5"/>
  <c r="BK401" i="5"/>
  <c r="J394" i="5"/>
  <c r="BK215" i="5"/>
  <c r="BK224" i="5"/>
  <c r="J149" i="6"/>
  <c r="J102" i="6"/>
  <c r="J274" i="8"/>
  <c r="BK274" i="8"/>
  <c r="J152" i="8"/>
  <c r="J104" i="8"/>
  <c r="BK177" i="8"/>
  <c r="J94" i="9"/>
  <c r="BK120" i="9"/>
  <c r="BK305" i="11"/>
  <c r="J236" i="11"/>
  <c r="BK208" i="11"/>
  <c r="BK415" i="11"/>
  <c r="BK136" i="11"/>
  <c r="BK100" i="12"/>
  <c r="J136" i="12"/>
  <c r="J98" i="13"/>
  <c r="BK350" i="2"/>
  <c r="J186" i="2"/>
  <c r="BK377" i="2"/>
  <c r="BK337" i="2"/>
  <c r="BK347" i="2"/>
  <c r="BK210" i="2"/>
  <c r="BK485" i="2"/>
  <c r="J189" i="3"/>
  <c r="J253" i="5"/>
  <c r="J354" i="5"/>
  <c r="J180" i="5"/>
  <c r="J117" i="5"/>
  <c r="BK358" i="5"/>
  <c r="J175" i="6"/>
  <c r="BK108" i="6"/>
  <c r="J112" i="6"/>
  <c r="J159" i="6"/>
  <c r="J125" i="8"/>
  <c r="J177" i="8"/>
  <c r="J176" i="9"/>
  <c r="J114" i="9"/>
  <c r="J479" i="11"/>
  <c r="J92" i="13"/>
  <c r="BK308" i="2"/>
  <c r="J390" i="2"/>
  <c r="J472" i="2"/>
  <c r="J168" i="3"/>
  <c r="BK174" i="3"/>
  <c r="J218" i="5"/>
  <c r="J350" i="5"/>
  <c r="BK258" i="8"/>
  <c r="BK130" i="9"/>
  <c r="BK110" i="12"/>
  <c r="J110" i="13"/>
  <c r="BK92" i="4"/>
  <c r="BK288" i="5"/>
  <c r="BK308" i="8"/>
  <c r="J113" i="10"/>
  <c r="BK144" i="11"/>
  <c r="J116" i="12"/>
  <c r="J530" i="2"/>
  <c r="BK190" i="2"/>
  <c r="J135" i="3"/>
  <c r="BK331" i="5"/>
  <c r="J169" i="6"/>
  <c r="J118" i="6"/>
  <c r="J292" i="8"/>
  <c r="J108" i="9"/>
  <c r="BK125" i="11"/>
  <c r="BK407" i="11"/>
  <c r="BK247" i="11"/>
  <c r="BK113" i="7"/>
  <c r="J192" i="8"/>
  <c r="J106" i="9"/>
  <c r="BK119" i="11"/>
  <c r="BK186" i="11"/>
  <c r="J114" i="12"/>
  <c r="BK186" i="2"/>
  <c r="BK472" i="2"/>
  <c r="J576" i="2"/>
  <c r="BK158" i="3"/>
  <c r="J125" i="3"/>
  <c r="BK421" i="5"/>
  <c r="BK306" i="5"/>
  <c r="BK354" i="5"/>
  <c r="J142" i="6"/>
  <c r="BK167" i="6"/>
  <c r="J170" i="8"/>
  <c r="BK133" i="9"/>
  <c r="J108" i="11"/>
  <c r="J172" i="11"/>
  <c r="J407" i="11"/>
  <c r="BK132" i="12"/>
  <c r="J277" i="2"/>
  <c r="J300" i="2"/>
  <c r="BK160" i="3"/>
  <c r="BK98" i="4"/>
  <c r="J326" i="5"/>
  <c r="BK390" i="5"/>
  <c r="BK114" i="6"/>
  <c r="J116" i="6"/>
  <c r="J92" i="7"/>
  <c r="BK304" i="8"/>
  <c r="J195" i="8"/>
  <c r="BK141" i="9"/>
  <c r="J145" i="9"/>
  <c r="J102" i="10"/>
  <c r="J332" i="11"/>
  <c r="BK459" i="11"/>
  <c r="J427" i="11"/>
  <c r="J104" i="12"/>
  <c r="J150" i="12"/>
  <c r="BK102" i="13"/>
  <c r="J225" i="2"/>
  <c r="J567" i="2"/>
  <c r="BK110" i="4"/>
  <c r="BK313" i="5"/>
  <c r="BK102" i="6"/>
  <c r="BK92" i="6"/>
  <c r="J233" i="8"/>
  <c r="BK322" i="8"/>
  <c r="J163" i="9"/>
  <c r="BK92" i="10"/>
  <c r="J142" i="12"/>
  <c r="BK178" i="12"/>
  <c r="J332" i="2"/>
  <c r="BK539" i="2"/>
  <c r="BK322" i="5"/>
  <c r="J225" i="8"/>
  <c r="BK108" i="9"/>
  <c r="J362" i="11"/>
  <c r="J106" i="13"/>
  <c r="J350" i="2"/>
  <c r="J128" i="3"/>
  <c r="J155" i="5"/>
  <c r="BK155" i="6"/>
  <c r="J106" i="6"/>
  <c r="BK262" i="8"/>
  <c r="BK157" i="9"/>
  <c r="J270" i="11"/>
  <c r="J252" i="11"/>
  <c r="J232" i="11"/>
  <c r="BK146" i="12"/>
  <c r="BK514" i="2"/>
  <c r="J176" i="2"/>
  <c r="BK193" i="3"/>
  <c r="J136" i="5"/>
  <c r="BK175" i="6"/>
  <c r="BK335" i="8"/>
  <c r="BK130" i="8"/>
  <c r="J258" i="11"/>
  <c r="BK281" i="11"/>
  <c r="BK180" i="12"/>
  <c r="J182" i="2"/>
  <c r="BK273" i="2"/>
  <c r="BK395" i="2"/>
  <c r="J142" i="3"/>
  <c r="BK292" i="5"/>
  <c r="J111" i="5"/>
  <c r="J199" i="6"/>
  <c r="BK95" i="7"/>
  <c r="BK109" i="8"/>
  <c r="J120" i="9"/>
  <c r="J104" i="11"/>
  <c r="J154" i="12"/>
  <c r="J133" i="2"/>
  <c r="J291" i="2"/>
  <c r="J178" i="3"/>
  <c r="J440" i="5"/>
  <c r="J374" i="5"/>
  <c r="BK194" i="6"/>
  <c r="J266" i="8"/>
  <c r="BK195" i="8"/>
  <c r="J133" i="9"/>
  <c r="J153" i="9"/>
  <c r="BK108" i="11"/>
  <c r="BK191" i="11"/>
  <c r="BK288" i="11"/>
  <c r="J437" i="2"/>
  <c r="J190" i="2"/>
  <c r="BK180" i="3"/>
  <c r="J106" i="5"/>
  <c r="BK153" i="6"/>
  <c r="J113" i="7"/>
  <c r="BK102" i="9"/>
  <c r="BK150" i="12"/>
  <c r="J127" i="12"/>
  <c r="BK202" i="2"/>
  <c r="BK466" i="5"/>
  <c r="BK199" i="8"/>
  <c r="BK270" i="8"/>
  <c r="J154" i="11"/>
  <c r="R183" i="6" l="1"/>
  <c r="P91" i="7"/>
  <c r="P109" i="7"/>
  <c r="T120" i="8"/>
  <c r="BK109" i="10"/>
  <c r="J109" i="10"/>
  <c r="J67" i="10" s="1"/>
  <c r="T262" i="11"/>
  <c r="BK268" i="2"/>
  <c r="J268" i="2"/>
  <c r="J68" i="2" s="1"/>
  <c r="BK134" i="3"/>
  <c r="J134" i="3" s="1"/>
  <c r="J65" i="3" s="1"/>
  <c r="P184" i="3"/>
  <c r="P122" i="5"/>
  <c r="BK109" i="7"/>
  <c r="J109" i="7"/>
  <c r="J67" i="7" s="1"/>
  <c r="R282" i="8"/>
  <c r="R182" i="8" s="1"/>
  <c r="P132" i="9"/>
  <c r="P180" i="9"/>
  <c r="T109" i="10"/>
  <c r="P262" i="11"/>
  <c r="R96" i="2"/>
  <c r="P160" i="2"/>
  <c r="BK484" i="2"/>
  <c r="J484" i="2" s="1"/>
  <c r="J70" i="2" s="1"/>
  <c r="BK141" i="3"/>
  <c r="J141" i="3"/>
  <c r="J66" i="3" s="1"/>
  <c r="BK101" i="4"/>
  <c r="J101" i="4" s="1"/>
  <c r="J66" i="4" s="1"/>
  <c r="T122" i="5"/>
  <c r="T183" i="6"/>
  <c r="T109" i="7"/>
  <c r="R120" i="8"/>
  <c r="BK132" i="9"/>
  <c r="J132" i="9"/>
  <c r="J66" i="9" s="1"/>
  <c r="R180" i="9"/>
  <c r="T91" i="10"/>
  <c r="R99" i="11"/>
  <c r="P432" i="11"/>
  <c r="R268" i="2"/>
  <c r="T91" i="3"/>
  <c r="R184" i="3"/>
  <c r="P109" i="4"/>
  <c r="BK122" i="5"/>
  <c r="J122" i="5" s="1"/>
  <c r="J66" i="5" s="1"/>
  <c r="P183" i="6"/>
  <c r="R91" i="7"/>
  <c r="P120" i="8"/>
  <c r="R132" i="9"/>
  <c r="BK131" i="12"/>
  <c r="J131" i="12"/>
  <c r="J66" i="12" s="1"/>
  <c r="BK177" i="12"/>
  <c r="J177" i="12" s="1"/>
  <c r="J68" i="12" s="1"/>
  <c r="BK96" i="2"/>
  <c r="J96" i="2"/>
  <c r="J65" i="2" s="1"/>
  <c r="T268" i="2"/>
  <c r="R141" i="3"/>
  <c r="R197" i="3"/>
  <c r="P101" i="4"/>
  <c r="R122" i="5"/>
  <c r="BK139" i="6"/>
  <c r="J139" i="6"/>
  <c r="J65" i="6" s="1"/>
  <c r="BK196" i="6"/>
  <c r="J196" i="6" s="1"/>
  <c r="J68" i="6" s="1"/>
  <c r="T91" i="7"/>
  <c r="T282" i="8"/>
  <c r="T182" i="8" s="1"/>
  <c r="P91" i="9"/>
  <c r="BK167" i="9"/>
  <c r="J167" i="9"/>
  <c r="J67" i="9" s="1"/>
  <c r="P101" i="10"/>
  <c r="T212" i="11"/>
  <c r="BK406" i="11"/>
  <c r="J406" i="11" s="1"/>
  <c r="J71" i="11" s="1"/>
  <c r="T96" i="2"/>
  <c r="BK160" i="2"/>
  <c r="J160" i="2" s="1"/>
  <c r="J66" i="2" s="1"/>
  <c r="T484" i="2"/>
  <c r="T340" i="2"/>
  <c r="R91" i="3"/>
  <c r="P141" i="3"/>
  <c r="R101" i="4"/>
  <c r="T94" i="5"/>
  <c r="R144" i="6"/>
  <c r="BK120" i="8"/>
  <c r="J120" i="8" s="1"/>
  <c r="J66" i="8" s="1"/>
  <c r="R101" i="10"/>
  <c r="P212" i="11"/>
  <c r="P171" i="2"/>
  <c r="P538" i="2"/>
  <c r="BK91" i="4"/>
  <c r="J91" i="4"/>
  <c r="J65" i="4" s="1"/>
  <c r="R109" i="4"/>
  <c r="R90" i="4" s="1"/>
  <c r="R89" i="4" s="1"/>
  <c r="R94" i="5"/>
  <c r="R433" i="5"/>
  <c r="T144" i="6"/>
  <c r="BK101" i="7"/>
  <c r="J101" i="7" s="1"/>
  <c r="J66" i="7" s="1"/>
  <c r="R334" i="8"/>
  <c r="R91" i="9"/>
  <c r="P167" i="9"/>
  <c r="BK91" i="10"/>
  <c r="J91" i="10" s="1"/>
  <c r="J65" i="10" s="1"/>
  <c r="BK262" i="11"/>
  <c r="J262" i="11"/>
  <c r="J69" i="11" s="1"/>
  <c r="BK171" i="2"/>
  <c r="J171" i="2" s="1"/>
  <c r="J67" i="2" s="1"/>
  <c r="T538" i="2"/>
  <c r="P94" i="5"/>
  <c r="P433" i="5"/>
  <c r="P144" i="6"/>
  <c r="P334" i="8"/>
  <c r="P127" i="9"/>
  <c r="T127" i="9"/>
  <c r="BK180" i="9"/>
  <c r="J180" i="9" s="1"/>
  <c r="J68" i="9" s="1"/>
  <c r="T101" i="10"/>
  <c r="BK212" i="11"/>
  <c r="J212" i="11" s="1"/>
  <c r="J67" i="11" s="1"/>
  <c r="P406" i="11"/>
  <c r="P300" i="11"/>
  <c r="T171" i="2"/>
  <c r="R538" i="2"/>
  <c r="P91" i="3"/>
  <c r="T184" i="3"/>
  <c r="T91" i="4"/>
  <c r="T382" i="5"/>
  <c r="T210" i="5" s="1"/>
  <c r="T91" i="6"/>
  <c r="P94" i="8"/>
  <c r="R94" i="8"/>
  <c r="T91" i="9"/>
  <c r="R127" i="9"/>
  <c r="T180" i="9"/>
  <c r="R262" i="11"/>
  <c r="R131" i="12"/>
  <c r="T177" i="12"/>
  <c r="T160" i="2"/>
  <c r="P484" i="2"/>
  <c r="P340" i="2" s="1"/>
  <c r="BK197" i="3"/>
  <c r="J197" i="3" s="1"/>
  <c r="J68" i="3" s="1"/>
  <c r="R91" i="4"/>
  <c r="T109" i="4"/>
  <c r="BK382" i="5"/>
  <c r="J382" i="5"/>
  <c r="J68" i="5" s="1"/>
  <c r="BK183" i="6"/>
  <c r="J183" i="6" s="1"/>
  <c r="J67" i="6" s="1"/>
  <c r="BK101" i="10"/>
  <c r="J101" i="10"/>
  <c r="J66" i="10" s="1"/>
  <c r="BK197" i="11"/>
  <c r="J197" i="11" s="1"/>
  <c r="J66" i="11" s="1"/>
  <c r="R432" i="11"/>
  <c r="T91" i="12"/>
  <c r="R126" i="12"/>
  <c r="R166" i="12"/>
  <c r="P268" i="2"/>
  <c r="T134" i="3"/>
  <c r="BK94" i="5"/>
  <c r="J94" i="5"/>
  <c r="J65" i="5" s="1"/>
  <c r="T433" i="5"/>
  <c r="R91" i="6"/>
  <c r="T139" i="6"/>
  <c r="T196" i="6"/>
  <c r="BK91" i="7"/>
  <c r="J91" i="7" s="1"/>
  <c r="J65" i="7" s="1"/>
  <c r="R109" i="7"/>
  <c r="P282" i="8"/>
  <c r="P182" i="8" s="1"/>
  <c r="T132" i="9"/>
  <c r="P109" i="10"/>
  <c r="T99" i="11"/>
  <c r="T432" i="11"/>
  <c r="P131" i="12"/>
  <c r="P177" i="12"/>
  <c r="P96" i="2"/>
  <c r="R160" i="2"/>
  <c r="R484" i="2"/>
  <c r="R340" i="2" s="1"/>
  <c r="BK91" i="3"/>
  <c r="J91" i="3" s="1"/>
  <c r="J64" i="3" s="1"/>
  <c r="P134" i="3"/>
  <c r="BK184" i="3"/>
  <c r="J184" i="3" s="1"/>
  <c r="J67" i="3" s="1"/>
  <c r="T197" i="3"/>
  <c r="P91" i="4"/>
  <c r="P90" i="4" s="1"/>
  <c r="P89" i="4" s="1"/>
  <c r="AU58" i="1" s="1"/>
  <c r="T101" i="4"/>
  <c r="R382" i="5"/>
  <c r="R210" i="5"/>
  <c r="P91" i="6"/>
  <c r="R139" i="6"/>
  <c r="P196" i="6"/>
  <c r="R101" i="7"/>
  <c r="BK282" i="8"/>
  <c r="J282" i="8"/>
  <c r="J68" i="8" s="1"/>
  <c r="R109" i="10"/>
  <c r="R90" i="10" s="1"/>
  <c r="R89" i="10" s="1"/>
  <c r="R212" i="11"/>
  <c r="T406" i="11"/>
  <c r="T300" i="11" s="1"/>
  <c r="R91" i="12"/>
  <c r="R90" i="12" s="1"/>
  <c r="BK166" i="12"/>
  <c r="J166" i="12" s="1"/>
  <c r="J67" i="12" s="1"/>
  <c r="BK94" i="8"/>
  <c r="J94" i="8"/>
  <c r="J65" i="8" s="1"/>
  <c r="T94" i="8"/>
  <c r="BK127" i="9"/>
  <c r="J127" i="9"/>
  <c r="J65" i="9" s="1"/>
  <c r="T167" i="9"/>
  <c r="P91" i="10"/>
  <c r="P90" i="10"/>
  <c r="P89" i="10" s="1"/>
  <c r="AU66" i="1" s="1"/>
  <c r="R197" i="11"/>
  <c r="T131" i="12"/>
  <c r="R177" i="12"/>
  <c r="R171" i="2"/>
  <c r="BK538" i="2"/>
  <c r="J538" i="2"/>
  <c r="J71" i="2" s="1"/>
  <c r="T141" i="3"/>
  <c r="BK433" i="5"/>
  <c r="J433" i="5"/>
  <c r="J69" i="5" s="1"/>
  <c r="BK144" i="6"/>
  <c r="J144" i="6" s="1"/>
  <c r="J66" i="6" s="1"/>
  <c r="P101" i="7"/>
  <c r="T334" i="8"/>
  <c r="BK91" i="9"/>
  <c r="J91" i="9"/>
  <c r="J64" i="9" s="1"/>
  <c r="R167" i="9"/>
  <c r="R91" i="10"/>
  <c r="BK99" i="11"/>
  <c r="J99" i="11" s="1"/>
  <c r="J65" i="11" s="1"/>
  <c r="BK91" i="13"/>
  <c r="J91" i="13"/>
  <c r="J65" i="13" s="1"/>
  <c r="T91" i="13"/>
  <c r="T101" i="13"/>
  <c r="P99" i="11"/>
  <c r="T197" i="11"/>
  <c r="R406" i="11"/>
  <c r="R300" i="11" s="1"/>
  <c r="BK91" i="12"/>
  <c r="J91" i="12" s="1"/>
  <c r="J64" i="12" s="1"/>
  <c r="BK126" i="12"/>
  <c r="J126" i="12"/>
  <c r="J65" i="12" s="1"/>
  <c r="T126" i="12"/>
  <c r="P166" i="12"/>
  <c r="R91" i="13"/>
  <c r="R101" i="13"/>
  <c r="R134" i="3"/>
  <c r="P197" i="3"/>
  <c r="BK109" i="4"/>
  <c r="J109" i="4" s="1"/>
  <c r="J67" i="4" s="1"/>
  <c r="P382" i="5"/>
  <c r="P210" i="5"/>
  <c r="BK91" i="6"/>
  <c r="J91" i="6"/>
  <c r="J64" i="6" s="1"/>
  <c r="P139" i="6"/>
  <c r="R196" i="6"/>
  <c r="T101" i="7"/>
  <c r="BK334" i="8"/>
  <c r="J334" i="8"/>
  <c r="J69" i="8" s="1"/>
  <c r="P197" i="11"/>
  <c r="BK432" i="11"/>
  <c r="J432" i="11"/>
  <c r="J72" i="11" s="1"/>
  <c r="P91" i="12"/>
  <c r="P90" i="12" s="1"/>
  <c r="AU69" i="1" s="1"/>
  <c r="P126" i="12"/>
  <c r="T166" i="12"/>
  <c r="P91" i="13"/>
  <c r="BK101" i="13"/>
  <c r="J101" i="13" s="1"/>
  <c r="J66" i="13" s="1"/>
  <c r="P101" i="13"/>
  <c r="BK109" i="13"/>
  <c r="J109" i="13" s="1"/>
  <c r="J67" i="13" s="1"/>
  <c r="P109" i="13"/>
  <c r="R109" i="13"/>
  <c r="T109" i="13"/>
  <c r="BK478" i="11"/>
  <c r="J478" i="11" s="1"/>
  <c r="J73" i="11" s="1"/>
  <c r="BK210" i="5"/>
  <c r="J210" i="5"/>
  <c r="J67" i="5" s="1"/>
  <c r="BK300" i="11"/>
  <c r="J300" i="11" s="1"/>
  <c r="J70" i="11" s="1"/>
  <c r="BK387" i="8"/>
  <c r="J387" i="8" s="1"/>
  <c r="J70" i="8" s="1"/>
  <c r="BK483" i="11"/>
  <c r="BK482" i="11"/>
  <c r="J482" i="11" s="1"/>
  <c r="J74" i="11" s="1"/>
  <c r="BK487" i="5"/>
  <c r="J487" i="5"/>
  <c r="J70" i="5" s="1"/>
  <c r="BK587" i="2"/>
  <c r="J587" i="2" s="1"/>
  <c r="J72" i="2" s="1"/>
  <c r="BK182" i="8"/>
  <c r="J182" i="8"/>
  <c r="J67" i="8" s="1"/>
  <c r="BK257" i="11"/>
  <c r="J257" i="11" s="1"/>
  <c r="J68" i="11" s="1"/>
  <c r="E50" i="13"/>
  <c r="F85" i="13"/>
  <c r="J86" i="13"/>
  <c r="J56" i="13"/>
  <c r="BE98" i="13"/>
  <c r="BE113" i="13"/>
  <c r="BE92" i="13"/>
  <c r="BE106" i="13"/>
  <c r="F59" i="13"/>
  <c r="BE102" i="13"/>
  <c r="BE110" i="13"/>
  <c r="BE95" i="13"/>
  <c r="BE110" i="12"/>
  <c r="BE114" i="12"/>
  <c r="E50" i="12"/>
  <c r="F87" i="12"/>
  <c r="BE108" i="12"/>
  <c r="BE124" i="12"/>
  <c r="BE129" i="12"/>
  <c r="BE154" i="12"/>
  <c r="BE162" i="12"/>
  <c r="BE142" i="12"/>
  <c r="BE148" i="12"/>
  <c r="BE121" i="12"/>
  <c r="BE150" i="12"/>
  <c r="BE158" i="12"/>
  <c r="J483" i="11"/>
  <c r="J75" i="11" s="1"/>
  <c r="F86" i="12"/>
  <c r="BE156" i="12"/>
  <c r="BE178" i="12"/>
  <c r="BE180" i="12"/>
  <c r="BE132" i="12"/>
  <c r="BE146" i="12"/>
  <c r="BE173" i="12"/>
  <c r="J59" i="12"/>
  <c r="J84" i="12"/>
  <c r="BE96" i="12"/>
  <c r="BE100" i="12"/>
  <c r="BE104" i="12"/>
  <c r="BE134" i="12"/>
  <c r="BE138" i="12"/>
  <c r="BE164" i="12"/>
  <c r="BE171" i="12"/>
  <c r="BE94" i="12"/>
  <c r="BE102" i="12"/>
  <c r="BE112" i="12"/>
  <c r="J58" i="12"/>
  <c r="BE98" i="12"/>
  <c r="BE118" i="12"/>
  <c r="BE92" i="12"/>
  <c r="BE136" i="12"/>
  <c r="BE144" i="12"/>
  <c r="BE160" i="12"/>
  <c r="BE106" i="12"/>
  <c r="BE116" i="12"/>
  <c r="BE127" i="12"/>
  <c r="BE140" i="12"/>
  <c r="BE152" i="12"/>
  <c r="BE169" i="12"/>
  <c r="BE175" i="12"/>
  <c r="BE167" i="12"/>
  <c r="BK90" i="10"/>
  <c r="BK89" i="10" s="1"/>
  <c r="J89" i="10" s="1"/>
  <c r="J63" i="10" s="1"/>
  <c r="BE247" i="11"/>
  <c r="BE277" i="11"/>
  <c r="BE324" i="11"/>
  <c r="BE374" i="11"/>
  <c r="BE172" i="11"/>
  <c r="BE208" i="11"/>
  <c r="BE267" i="11"/>
  <c r="BE319" i="11"/>
  <c r="BE341" i="11"/>
  <c r="BE346" i="11"/>
  <c r="BE228" i="11"/>
  <c r="BE285" i="11"/>
  <c r="BE390" i="11"/>
  <c r="BE407" i="11"/>
  <c r="BE433" i="11"/>
  <c r="BE451" i="11"/>
  <c r="BE468" i="11"/>
  <c r="BE104" i="11"/>
  <c r="BE198" i="11"/>
  <c r="BE241" i="11"/>
  <c r="BE419" i="11"/>
  <c r="BE463" i="11"/>
  <c r="F58" i="11"/>
  <c r="J94" i="11"/>
  <c r="BE140" i="11"/>
  <c r="BE191" i="11"/>
  <c r="BE301" i="11"/>
  <c r="BE328" i="11"/>
  <c r="BE357" i="11"/>
  <c r="BE479" i="11"/>
  <c r="BE236" i="11"/>
  <c r="BE297" i="11"/>
  <c r="BE310" i="11"/>
  <c r="BE381" i="11"/>
  <c r="BE438" i="11"/>
  <c r="BE144" i="11"/>
  <c r="BE159" i="11"/>
  <c r="BE337" i="11"/>
  <c r="BE362" i="11"/>
  <c r="BE378" i="11"/>
  <c r="BE411" i="11"/>
  <c r="BE427" i="11"/>
  <c r="J56" i="11"/>
  <c r="BE131" i="11"/>
  <c r="BE217" i="11"/>
  <c r="BE232" i="11"/>
  <c r="BE459" i="11"/>
  <c r="BE484" i="11"/>
  <c r="F59" i="11"/>
  <c r="BE108" i="11"/>
  <c r="BE125" i="11"/>
  <c r="BE222" i="11"/>
  <c r="BE366" i="11"/>
  <c r="BE119" i="11"/>
  <c r="BE164" i="11"/>
  <c r="BE258" i="11"/>
  <c r="BE473" i="11"/>
  <c r="BE370" i="11"/>
  <c r="BE398" i="11"/>
  <c r="E85" i="11"/>
  <c r="BE154" i="11"/>
  <c r="BE168" i="11"/>
  <c r="BE176" i="11"/>
  <c r="BE181" i="11"/>
  <c r="BE186" i="11"/>
  <c r="BE288" i="11"/>
  <c r="BE332" i="11"/>
  <c r="BE354" i="11"/>
  <c r="BE415" i="11"/>
  <c r="BE149" i="11"/>
  <c r="BE203" i="11"/>
  <c r="BE252" i="11"/>
  <c r="BE263" i="11"/>
  <c r="BE270" i="11"/>
  <c r="BE274" i="11"/>
  <c r="BE305" i="11"/>
  <c r="BE394" i="11"/>
  <c r="BE423" i="11"/>
  <c r="BE100" i="11"/>
  <c r="BE136" i="11"/>
  <c r="BE294" i="11"/>
  <c r="BE444" i="11"/>
  <c r="BE114" i="11"/>
  <c r="BE213" i="11"/>
  <c r="BE281" i="11"/>
  <c r="BE314" i="11"/>
  <c r="BE350" i="11"/>
  <c r="BE385" i="11"/>
  <c r="BE402" i="11"/>
  <c r="E50" i="10"/>
  <c r="J56" i="10"/>
  <c r="J59" i="10"/>
  <c r="BE102" i="10"/>
  <c r="BE106" i="10"/>
  <c r="BE110" i="10"/>
  <c r="F58" i="10"/>
  <c r="BE95" i="10"/>
  <c r="F59" i="10"/>
  <c r="BE92" i="10"/>
  <c r="BE98" i="10"/>
  <c r="BE113" i="10"/>
  <c r="J84" i="9"/>
  <c r="BE96" i="9"/>
  <c r="BE102" i="9"/>
  <c r="BE106" i="9"/>
  <c r="BE120" i="9"/>
  <c r="BK93" i="8"/>
  <c r="J93" i="8" s="1"/>
  <c r="J64" i="8" s="1"/>
  <c r="J59" i="9"/>
  <c r="BE110" i="9"/>
  <c r="F59" i="9"/>
  <c r="J86" i="9"/>
  <c r="BE94" i="9"/>
  <c r="BE122" i="9"/>
  <c r="BE130" i="9"/>
  <c r="BE145" i="9"/>
  <c r="BE155" i="9"/>
  <c r="BE163" i="9"/>
  <c r="BE161" i="9"/>
  <c r="F58" i="9"/>
  <c r="BE181" i="9"/>
  <c r="BE100" i="9"/>
  <c r="BE114" i="9"/>
  <c r="BE183" i="9"/>
  <c r="BE128" i="9"/>
  <c r="BE141" i="9"/>
  <c r="BE168" i="9"/>
  <c r="BE139" i="9"/>
  <c r="BE143" i="9"/>
  <c r="BE151" i="9"/>
  <c r="BE157" i="9"/>
  <c r="BE176" i="9"/>
  <c r="BE104" i="9"/>
  <c r="BE116" i="9"/>
  <c r="BE118" i="9"/>
  <c r="BE135" i="9"/>
  <c r="BE172" i="9"/>
  <c r="BE92" i="9"/>
  <c r="BE125" i="9"/>
  <c r="BE98" i="9"/>
  <c r="BE170" i="9"/>
  <c r="BE112" i="9"/>
  <c r="BE133" i="9"/>
  <c r="BE147" i="9"/>
  <c r="BE165" i="9"/>
  <c r="E78" i="9"/>
  <c r="BE108" i="9"/>
  <c r="BE149" i="9"/>
  <c r="BE159" i="9"/>
  <c r="BE137" i="9"/>
  <c r="BE153" i="9"/>
  <c r="BE174" i="9"/>
  <c r="BE178" i="9"/>
  <c r="BE130" i="8"/>
  <c r="BE183" i="8"/>
  <c r="BE202" i="8"/>
  <c r="BE308" i="8"/>
  <c r="E50" i="8"/>
  <c r="BE170" i="8"/>
  <c r="BE225" i="8"/>
  <c r="BE233" i="8"/>
  <c r="BE335" i="8"/>
  <c r="J89" i="8"/>
  <c r="BE109" i="8"/>
  <c r="BE136" i="8"/>
  <c r="BE156" i="8"/>
  <c r="BE208" i="8"/>
  <c r="BE262" i="8"/>
  <c r="BE270" i="8"/>
  <c r="BE326" i="8"/>
  <c r="BE288" i="8"/>
  <c r="BE330" i="8"/>
  <c r="F58" i="8"/>
  <c r="BE146" i="8"/>
  <c r="BE199" i="8"/>
  <c r="BE220" i="8"/>
  <c r="BE258" i="8"/>
  <c r="BE292" i="8"/>
  <c r="BE365" i="8"/>
  <c r="BE382" i="8"/>
  <c r="BE274" i="8"/>
  <c r="BE278" i="8"/>
  <c r="BE312" i="8"/>
  <c r="BE371" i="8"/>
  <c r="BE192" i="8"/>
  <c r="BE241" i="8"/>
  <c r="BE244" i="8"/>
  <c r="BE249" i="8"/>
  <c r="BE254" i="8"/>
  <c r="BE346" i="8"/>
  <c r="BE195" i="8"/>
  <c r="BE121" i="8"/>
  <c r="BE152" i="8"/>
  <c r="BE177" i="8"/>
  <c r="BE230" i="8"/>
  <c r="BE304" i="8"/>
  <c r="J56" i="8"/>
  <c r="F89" i="8"/>
  <c r="BE99" i="8"/>
  <c r="BE115" i="8"/>
  <c r="BE340" i="8"/>
  <c r="BE95" i="8"/>
  <c r="BE104" i="8"/>
  <c r="BE189" i="8"/>
  <c r="BE216" i="8"/>
  <c r="BE316" i="8"/>
  <c r="BE211" i="8"/>
  <c r="BE237" i="8"/>
  <c r="BE266" i="8"/>
  <c r="BE355" i="8"/>
  <c r="BE125" i="8"/>
  <c r="BE142" i="8"/>
  <c r="BE163" i="8"/>
  <c r="BE283" i="8"/>
  <c r="BE296" i="8"/>
  <c r="BE322" i="8"/>
  <c r="BE376" i="8"/>
  <c r="BE388" i="8"/>
  <c r="E50" i="7"/>
  <c r="F59" i="7"/>
  <c r="F58" i="7"/>
  <c r="J56" i="7"/>
  <c r="J59" i="7"/>
  <c r="BE98" i="7"/>
  <c r="BE102" i="7"/>
  <c r="BE106" i="7"/>
  <c r="BE110" i="7"/>
  <c r="BE92" i="7"/>
  <c r="BE95" i="7"/>
  <c r="BE113" i="7"/>
  <c r="BK93" i="5"/>
  <c r="J93" i="5" s="1"/>
  <c r="J64" i="5" s="1"/>
  <c r="BE173" i="6"/>
  <c r="BE177" i="6"/>
  <c r="BE147" i="6"/>
  <c r="BE165" i="6"/>
  <c r="BE169" i="6"/>
  <c r="BE155" i="6"/>
  <c r="BE161" i="6"/>
  <c r="BE171" i="6"/>
  <c r="BE188" i="6"/>
  <c r="E50" i="6"/>
  <c r="F58" i="6"/>
  <c r="F59" i="6"/>
  <c r="BE94" i="6"/>
  <c r="BE108" i="6"/>
  <c r="BE124" i="6"/>
  <c r="BE126" i="6"/>
  <c r="BE132" i="6"/>
  <c r="BE167" i="6"/>
  <c r="BE184" i="6"/>
  <c r="BE194" i="6"/>
  <c r="BE175" i="6"/>
  <c r="BE199" i="6"/>
  <c r="J56" i="6"/>
  <c r="J58" i="6"/>
  <c r="J59" i="6"/>
  <c r="BE92" i="6"/>
  <c r="BE96" i="6"/>
  <c r="BE98" i="6"/>
  <c r="BE100" i="6"/>
  <c r="BE102" i="6"/>
  <c r="BE104" i="6"/>
  <c r="BE106" i="6"/>
  <c r="BE110" i="6"/>
  <c r="BE112" i="6"/>
  <c r="BE114" i="6"/>
  <c r="BE116" i="6"/>
  <c r="BE118" i="6"/>
  <c r="BE120" i="6"/>
  <c r="BE122" i="6"/>
  <c r="BE128" i="6"/>
  <c r="BE130" i="6"/>
  <c r="BE135" i="6"/>
  <c r="BE137" i="6"/>
  <c r="BE140" i="6"/>
  <c r="BE142" i="6"/>
  <c r="BE157" i="6"/>
  <c r="BE163" i="6"/>
  <c r="BE190" i="6"/>
  <c r="BE192" i="6"/>
  <c r="BE149" i="6"/>
  <c r="BE153" i="6"/>
  <c r="BE151" i="6"/>
  <c r="BE159" i="6"/>
  <c r="BE179" i="6"/>
  <c r="BE186" i="6"/>
  <c r="BE197" i="6"/>
  <c r="BE145" i="6"/>
  <c r="BE181" i="6"/>
  <c r="BE136" i="5"/>
  <c r="BE180" i="5"/>
  <c r="BE284" i="5"/>
  <c r="BE301" i="5"/>
  <c r="BE337" i="5"/>
  <c r="BE374" i="5"/>
  <c r="BE140" i="5"/>
  <c r="BE155" i="5"/>
  <c r="BE198" i="5"/>
  <c r="BE241" i="5"/>
  <c r="BE331" i="5"/>
  <c r="BE341" i="5"/>
  <c r="BE106" i="5"/>
  <c r="BE123" i="5"/>
  <c r="BE144" i="5"/>
  <c r="BE160" i="5"/>
  <c r="BE370" i="5"/>
  <c r="E50" i="5"/>
  <c r="BE111" i="5"/>
  <c r="BE245" i="5"/>
  <c r="BE279" i="5"/>
  <c r="BE350" i="5"/>
  <c r="BE366" i="5"/>
  <c r="F59" i="5"/>
  <c r="J89" i="5"/>
  <c r="BE318" i="5"/>
  <c r="F88" i="5"/>
  <c r="BE132" i="5"/>
  <c r="BE260" i="5"/>
  <c r="BE288" i="5"/>
  <c r="BE362" i="5"/>
  <c r="BE176" i="5"/>
  <c r="BE297" i="5"/>
  <c r="BE322" i="5"/>
  <c r="BE358" i="5"/>
  <c r="BE383" i="5"/>
  <c r="BE394" i="5"/>
  <c r="BE401" i="5"/>
  <c r="BE405" i="5"/>
  <c r="BE211" i="5"/>
  <c r="BE224" i="5"/>
  <c r="BE235" i="5"/>
  <c r="BE127" i="5"/>
  <c r="BE354" i="5"/>
  <c r="BE378" i="5"/>
  <c r="BE101" i="5"/>
  <c r="BE249" i="5"/>
  <c r="BE346" i="5"/>
  <c r="BE232" i="5"/>
  <c r="BE253" i="5"/>
  <c r="BE273" i="5"/>
  <c r="BE306" i="5"/>
  <c r="J56" i="5"/>
  <c r="BE151" i="5"/>
  <c r="BE215" i="5"/>
  <c r="BE227" i="5"/>
  <c r="BE264" i="5"/>
  <c r="BE310" i="5"/>
  <c r="BE421" i="5"/>
  <c r="BE425" i="5"/>
  <c r="BE440" i="5"/>
  <c r="BE456" i="5"/>
  <c r="BE466" i="5"/>
  <c r="BE470" i="5"/>
  <c r="BE95" i="5"/>
  <c r="BE117" i="5"/>
  <c r="BE205" i="5"/>
  <c r="BE313" i="5"/>
  <c r="BE326" i="5"/>
  <c r="BE409" i="5"/>
  <c r="BE413" i="5"/>
  <c r="BE417" i="5"/>
  <c r="BE434" i="5"/>
  <c r="BE447" i="5"/>
  <c r="BE476" i="5"/>
  <c r="BE481" i="5"/>
  <c r="BE488" i="5"/>
  <c r="BE184" i="5"/>
  <c r="BE191" i="5"/>
  <c r="BE218" i="5"/>
  <c r="BE268" i="5"/>
  <c r="BE292" i="5"/>
  <c r="BE390" i="5"/>
  <c r="BE429" i="5"/>
  <c r="BK90" i="3"/>
  <c r="J90" i="3" s="1"/>
  <c r="J63" i="3" s="1"/>
  <c r="F59" i="4"/>
  <c r="BE98" i="4"/>
  <c r="E50" i="4"/>
  <c r="J83" i="4"/>
  <c r="J86" i="4"/>
  <c r="BE113" i="4"/>
  <c r="BE92" i="4"/>
  <c r="BE110" i="4"/>
  <c r="F85" i="4"/>
  <c r="BE95" i="4"/>
  <c r="BE106" i="4"/>
  <c r="BE102" i="4"/>
  <c r="J84" i="3"/>
  <c r="BE144" i="3"/>
  <c r="BE152" i="3"/>
  <c r="F59" i="3"/>
  <c r="BE92" i="3"/>
  <c r="BE135" i="3"/>
  <c r="BE148" i="3"/>
  <c r="BE166" i="3"/>
  <c r="BE104" i="3"/>
  <c r="BE110" i="3"/>
  <c r="BE120" i="3"/>
  <c r="BE132" i="3"/>
  <c r="BE162" i="3"/>
  <c r="BE168" i="3"/>
  <c r="BE100" i="3"/>
  <c r="BE102" i="3"/>
  <c r="BE106" i="3"/>
  <c r="BE114" i="3"/>
  <c r="BE128" i="3"/>
  <c r="BE150" i="3"/>
  <c r="BE187" i="3"/>
  <c r="BE195" i="3"/>
  <c r="J87" i="3"/>
  <c r="BE98" i="3"/>
  <c r="BE180" i="3"/>
  <c r="BE154" i="3"/>
  <c r="BE158" i="3"/>
  <c r="BE198" i="3"/>
  <c r="E78" i="3"/>
  <c r="BE108" i="3"/>
  <c r="BE118" i="3"/>
  <c r="F86" i="3"/>
  <c r="BE96" i="3"/>
  <c r="BE146" i="3"/>
  <c r="BE164" i="3"/>
  <c r="BE116" i="3"/>
  <c r="BE176" i="3"/>
  <c r="J58" i="3"/>
  <c r="BE122" i="3"/>
  <c r="BE137" i="3"/>
  <c r="BE142" i="3"/>
  <c r="BE156" i="3"/>
  <c r="BE170" i="3"/>
  <c r="BE182" i="3"/>
  <c r="BE191" i="3"/>
  <c r="BE193" i="3"/>
  <c r="BE200" i="3"/>
  <c r="BE139" i="3"/>
  <c r="BE174" i="3"/>
  <c r="BE125" i="3"/>
  <c r="BE130" i="3"/>
  <c r="BE160" i="3"/>
  <c r="BE172" i="3"/>
  <c r="BE94" i="3"/>
  <c r="BE112" i="3"/>
  <c r="BE178" i="3"/>
  <c r="BE185" i="3"/>
  <c r="BE189" i="3"/>
  <c r="E82" i="2"/>
  <c r="BE97" i="2"/>
  <c r="BE120" i="2"/>
  <c r="BE172" i="2"/>
  <c r="BE186" i="2"/>
  <c r="BE202" i="2"/>
  <c r="BE237" i="2"/>
  <c r="BE284" i="2"/>
  <c r="BE296" i="2"/>
  <c r="BE356" i="2"/>
  <c r="F58" i="2"/>
  <c r="BE145" i="2"/>
  <c r="BE225" i="2"/>
  <c r="BE256" i="2"/>
  <c r="BE291" i="2"/>
  <c r="BE311" i="2"/>
  <c r="BE332" i="2"/>
  <c r="BE412" i="2"/>
  <c r="BE441" i="2"/>
  <c r="BE456" i="2"/>
  <c r="BE460" i="2"/>
  <c r="BE468" i="2"/>
  <c r="BE480" i="2"/>
  <c r="BE485" i="2"/>
  <c r="BE493" i="2"/>
  <c r="BE497" i="2"/>
  <c r="BE522" i="2"/>
  <c r="BE526" i="2"/>
  <c r="BE539" i="2"/>
  <c r="BE545" i="2"/>
  <c r="BE552" i="2"/>
  <c r="BE559" i="2"/>
  <c r="BE567" i="2"/>
  <c r="BE571" i="2"/>
  <c r="BE576" i="2"/>
  <c r="BE582" i="2"/>
  <c r="J88" i="2"/>
  <c r="BE315" i="2"/>
  <c r="BE588" i="2"/>
  <c r="F91" i="2"/>
  <c r="BE111" i="2"/>
  <c r="BE127" i="2"/>
  <c r="BE190" i="2"/>
  <c r="BE319" i="2"/>
  <c r="BE350" i="2"/>
  <c r="BE373" i="2"/>
  <c r="BE390" i="2"/>
  <c r="BE399" i="2"/>
  <c r="BE424" i="2"/>
  <c r="BE452" i="2"/>
  <c r="BE210" i="2"/>
  <c r="BE347" i="2"/>
  <c r="BE418" i="2"/>
  <c r="BE433" i="2"/>
  <c r="BE447" i="2"/>
  <c r="BE140" i="2"/>
  <c r="BE308" i="2"/>
  <c r="BE369" i="2"/>
  <c r="BE437" i="2"/>
  <c r="BE133" i="2"/>
  <c r="BE155" i="2"/>
  <c r="BE182" i="2"/>
  <c r="BE326" i="2"/>
  <c r="BE176" i="2"/>
  <c r="BE206" i="2"/>
  <c r="BE245" i="2"/>
  <c r="BE359" i="2"/>
  <c r="BE429" i="2"/>
  <c r="J91" i="2"/>
  <c r="BE150" i="2"/>
  <c r="BE249" i="2"/>
  <c r="BE277" i="2"/>
  <c r="BE304" i="2"/>
  <c r="BE329" i="2"/>
  <c r="BE395" i="2"/>
  <c r="BE476" i="2"/>
  <c r="BE501" i="2"/>
  <c r="BE506" i="2"/>
  <c r="BE510" i="2"/>
  <c r="BE514" i="2"/>
  <c r="BE518" i="2"/>
  <c r="BE530" i="2"/>
  <c r="BE534" i="2"/>
  <c r="BE337" i="2"/>
  <c r="BE363" i="2"/>
  <c r="BE104" i="2"/>
  <c r="BE233" i="2"/>
  <c r="BE273" i="2"/>
  <c r="BE166" i="2"/>
  <c r="BE194" i="2"/>
  <c r="BE281" i="2"/>
  <c r="BE116" i="2"/>
  <c r="BE341" i="2"/>
  <c r="BE403" i="2"/>
  <c r="BE464" i="2"/>
  <c r="BE472" i="2"/>
  <c r="BE161" i="2"/>
  <c r="BE377" i="2"/>
  <c r="BE386" i="2"/>
  <c r="BE406" i="2"/>
  <c r="BE198" i="2"/>
  <c r="BE229" i="2"/>
  <c r="BE263" i="2"/>
  <c r="BE269" i="2"/>
  <c r="BE288" i="2"/>
  <c r="BE300" i="2"/>
  <c r="BE322" i="2"/>
  <c r="BE381" i="2"/>
  <c r="F38" i="9"/>
  <c r="BC65" i="1" s="1"/>
  <c r="F36" i="9"/>
  <c r="BA65" i="1" s="1"/>
  <c r="F36" i="4"/>
  <c r="BA58" i="1" s="1"/>
  <c r="F37" i="8"/>
  <c r="BB64" i="1" s="1"/>
  <c r="F39" i="6"/>
  <c r="BD61" i="1" s="1"/>
  <c r="F37" i="11"/>
  <c r="BB68" i="1" s="1"/>
  <c r="F37" i="6"/>
  <c r="BB61" i="1" s="1"/>
  <c r="F38" i="11"/>
  <c r="BC68" i="1" s="1"/>
  <c r="J36" i="6"/>
  <c r="AW61" i="1" s="1"/>
  <c r="F36" i="11"/>
  <c r="BA68" i="1" s="1"/>
  <c r="F37" i="3"/>
  <c r="BB57" i="1" s="1"/>
  <c r="F36" i="2"/>
  <c r="BA56" i="1" s="1"/>
  <c r="J36" i="2"/>
  <c r="AW56" i="1" s="1"/>
  <c r="F37" i="12"/>
  <c r="BB69" i="1" s="1"/>
  <c r="F36" i="12"/>
  <c r="BA69" i="1" s="1"/>
  <c r="F37" i="4"/>
  <c r="BB58" i="1" s="1"/>
  <c r="F36" i="6"/>
  <c r="BA61" i="1" s="1"/>
  <c r="F37" i="7"/>
  <c r="BB62" i="1" s="1"/>
  <c r="J36" i="11"/>
  <c r="AW68" i="1" s="1"/>
  <c r="J36" i="7"/>
  <c r="AW62" i="1" s="1"/>
  <c r="F38" i="10"/>
  <c r="BC66" i="1" s="1"/>
  <c r="F36" i="10"/>
  <c r="BA66" i="1" s="1"/>
  <c r="F38" i="5"/>
  <c r="BC60" i="1" s="1"/>
  <c r="F39" i="11"/>
  <c r="BD68" i="1" s="1"/>
  <c r="J36" i="13"/>
  <c r="AW70" i="1" s="1"/>
  <c r="F39" i="9"/>
  <c r="BD65" i="1" s="1"/>
  <c r="F37" i="9"/>
  <c r="BB65" i="1"/>
  <c r="F38" i="4"/>
  <c r="BC58" i="1"/>
  <c r="F39" i="8"/>
  <c r="BD64" i="1"/>
  <c r="F38" i="2"/>
  <c r="BC56" i="1"/>
  <c r="F36" i="5"/>
  <c r="BA60" i="1"/>
  <c r="F36" i="3"/>
  <c r="BA57" i="1"/>
  <c r="F37" i="5"/>
  <c r="BB60" i="1" s="1"/>
  <c r="F36" i="7"/>
  <c r="BA62" i="1" s="1"/>
  <c r="F39" i="2"/>
  <c r="BD56" i="1" s="1"/>
  <c r="J36" i="4"/>
  <c r="AW58" i="1" s="1"/>
  <c r="F38" i="6"/>
  <c r="BC61" i="1" s="1"/>
  <c r="J36" i="3"/>
  <c r="AW57" i="1" s="1"/>
  <c r="F37" i="13"/>
  <c r="BB70" i="1" s="1"/>
  <c r="AS54" i="1"/>
  <c r="F39" i="5"/>
  <c r="BD60" i="1"/>
  <c r="F38" i="13"/>
  <c r="BC70" i="1"/>
  <c r="F39" i="7"/>
  <c r="BD62" i="1"/>
  <c r="F39" i="10"/>
  <c r="BD66" i="1"/>
  <c r="F38" i="7"/>
  <c r="BC62" i="1"/>
  <c r="F36" i="8"/>
  <c r="BA64" i="1"/>
  <c r="J36" i="9"/>
  <c r="AW65" i="1"/>
  <c r="F39" i="12"/>
  <c r="BD69" i="1"/>
  <c r="F36" i="13"/>
  <c r="BA70" i="1"/>
  <c r="J36" i="8"/>
  <c r="AW64" i="1"/>
  <c r="J36" i="10"/>
  <c r="AW66" i="1"/>
  <c r="F37" i="10"/>
  <c r="BB66" i="1"/>
  <c r="F38" i="3"/>
  <c r="BC57" i="1"/>
  <c r="F39" i="13"/>
  <c r="BD70" i="1"/>
  <c r="F38" i="12"/>
  <c r="BC69" i="1"/>
  <c r="F39" i="3"/>
  <c r="BD57" i="1"/>
  <c r="F38" i="8"/>
  <c r="BC64" i="1"/>
  <c r="J36" i="5"/>
  <c r="AW60" i="1"/>
  <c r="J36" i="12"/>
  <c r="AW69" i="1"/>
  <c r="F39" i="4"/>
  <c r="BD58" i="1"/>
  <c r="F37" i="2"/>
  <c r="BB56" i="1" s="1"/>
  <c r="BK90" i="7" l="1"/>
  <c r="J90" i="7" s="1"/>
  <c r="J64" i="7" s="1"/>
  <c r="BK90" i="12"/>
  <c r="J90" i="12" s="1"/>
  <c r="J63" i="12" s="1"/>
  <c r="BK340" i="2"/>
  <c r="J340" i="2" s="1"/>
  <c r="J69" i="2" s="1"/>
  <c r="BK90" i="4"/>
  <c r="BK89" i="4" s="1"/>
  <c r="J89" i="4" s="1"/>
  <c r="J32" i="4" s="1"/>
  <c r="P90" i="13"/>
  <c r="P89" i="13" s="1"/>
  <c r="AU70" i="1" s="1"/>
  <c r="R93" i="5"/>
  <c r="R92" i="5"/>
  <c r="T90" i="10"/>
  <c r="T89" i="10"/>
  <c r="T90" i="13"/>
  <c r="T89" i="13"/>
  <c r="P90" i="6"/>
  <c r="AU61" i="1"/>
  <c r="T90" i="12"/>
  <c r="R93" i="8"/>
  <c r="R92" i="8" s="1"/>
  <c r="P93" i="8"/>
  <c r="P92" i="8" s="1"/>
  <c r="AU64" i="1" s="1"/>
  <c r="T93" i="8"/>
  <c r="T92" i="8"/>
  <c r="R98" i="11"/>
  <c r="R97" i="11"/>
  <c r="R90" i="13"/>
  <c r="R89" i="13"/>
  <c r="T90" i="4"/>
  <c r="T89" i="4"/>
  <c r="R90" i="3"/>
  <c r="R90" i="6"/>
  <c r="P98" i="11"/>
  <c r="P97" i="11"/>
  <c r="AU68" i="1" s="1"/>
  <c r="AU67" i="1" s="1"/>
  <c r="P93" i="5"/>
  <c r="P92" i="5" s="1"/>
  <c r="AU60" i="1" s="1"/>
  <c r="T90" i="7"/>
  <c r="T89" i="7"/>
  <c r="P90" i="3"/>
  <c r="AU57" i="1"/>
  <c r="R90" i="7"/>
  <c r="R89" i="7"/>
  <c r="P95" i="2"/>
  <c r="P94" i="2"/>
  <c r="AU56" i="1" s="1"/>
  <c r="R90" i="9"/>
  <c r="T90" i="3"/>
  <c r="P90" i="9"/>
  <c r="AU65" i="1" s="1"/>
  <c r="T98" i="11"/>
  <c r="T97" i="11" s="1"/>
  <c r="T93" i="5"/>
  <c r="T92" i="5" s="1"/>
  <c r="T90" i="9"/>
  <c r="T95" i="2"/>
  <c r="T94" i="2"/>
  <c r="P90" i="7"/>
  <c r="P89" i="7"/>
  <c r="AU62" i="1" s="1"/>
  <c r="T90" i="6"/>
  <c r="R95" i="2"/>
  <c r="R94" i="2"/>
  <c r="BK98" i="11"/>
  <c r="BK97" i="11"/>
  <c r="J97" i="11" s="1"/>
  <c r="BK90" i="6"/>
  <c r="J90" i="6"/>
  <c r="J63" i="6" s="1"/>
  <c r="BK90" i="9"/>
  <c r="J90" i="9" s="1"/>
  <c r="J63" i="9" s="1"/>
  <c r="BK90" i="13"/>
  <c r="J90" i="13"/>
  <c r="J64" i="13" s="1"/>
  <c r="J98" i="11"/>
  <c r="J64" i="11" s="1"/>
  <c r="J90" i="10"/>
  <c r="J64" i="10" s="1"/>
  <c r="BK92" i="8"/>
  <c r="J92" i="8" s="1"/>
  <c r="J63" i="8" s="1"/>
  <c r="BK92" i="5"/>
  <c r="J92" i="5"/>
  <c r="J63" i="5" s="1"/>
  <c r="AG58" i="1"/>
  <c r="J63" i="4"/>
  <c r="J90" i="4"/>
  <c r="J64" i="4" s="1"/>
  <c r="J32" i="3"/>
  <c r="AG57" i="1" s="1"/>
  <c r="F35" i="3"/>
  <c r="AZ57" i="1"/>
  <c r="J35" i="10"/>
  <c r="AV66" i="1"/>
  <c r="AT66" i="1" s="1"/>
  <c r="F35" i="7"/>
  <c r="AZ62" i="1" s="1"/>
  <c r="J32" i="12"/>
  <c r="AG69" i="1"/>
  <c r="BA67" i="1"/>
  <c r="AW67" i="1" s="1"/>
  <c r="J35" i="7"/>
  <c r="AV62" i="1"/>
  <c r="AT62" i="1"/>
  <c r="J35" i="5"/>
  <c r="AV60" i="1"/>
  <c r="AT60" i="1"/>
  <c r="J35" i="9"/>
  <c r="AV65" i="1"/>
  <c r="AT65" i="1"/>
  <c r="J32" i="10"/>
  <c r="AG66" i="1" s="1"/>
  <c r="J35" i="11"/>
  <c r="AV68" i="1"/>
  <c r="AT68" i="1"/>
  <c r="BB67" i="1"/>
  <c r="AX67" i="1"/>
  <c r="F35" i="9"/>
  <c r="AZ65" i="1"/>
  <c r="BC63" i="1"/>
  <c r="AY63" i="1"/>
  <c r="J35" i="3"/>
  <c r="AV57" i="1"/>
  <c r="AT57" i="1" s="1"/>
  <c r="F35" i="8"/>
  <c r="AZ64" i="1"/>
  <c r="BD55" i="1"/>
  <c r="BC67" i="1"/>
  <c r="AY67" i="1"/>
  <c r="F35" i="6"/>
  <c r="AZ61" i="1"/>
  <c r="BA59" i="1"/>
  <c r="AW59" i="1"/>
  <c r="BB63" i="1"/>
  <c r="AX63" i="1"/>
  <c r="F35" i="10"/>
  <c r="AZ66" i="1"/>
  <c r="F35" i="5"/>
  <c r="AZ60" i="1"/>
  <c r="F35" i="4"/>
  <c r="AZ58" i="1"/>
  <c r="J35" i="8"/>
  <c r="AV64" i="1"/>
  <c r="AT64" i="1" s="1"/>
  <c r="F35" i="13"/>
  <c r="AZ70" i="1"/>
  <c r="BC55" i="1"/>
  <c r="AY55" i="1" s="1"/>
  <c r="BB55" i="1"/>
  <c r="AX55" i="1"/>
  <c r="J35" i="6"/>
  <c r="AV61" i="1" s="1"/>
  <c r="AT61" i="1" s="1"/>
  <c r="BC59" i="1"/>
  <c r="AY59" i="1"/>
  <c r="F35" i="11"/>
  <c r="AZ68" i="1"/>
  <c r="BB59" i="1"/>
  <c r="AX59" i="1"/>
  <c r="J35" i="4"/>
  <c r="AV58" i="1"/>
  <c r="AT58" i="1"/>
  <c r="AN58" i="1"/>
  <c r="BA55" i="1"/>
  <c r="BD63" i="1"/>
  <c r="J35" i="12"/>
  <c r="AV69" i="1"/>
  <c r="AT69" i="1"/>
  <c r="J35" i="2"/>
  <c r="AV56" i="1" s="1"/>
  <c r="AT56" i="1" s="1"/>
  <c r="BA63" i="1"/>
  <c r="AW63" i="1" s="1"/>
  <c r="F35" i="2"/>
  <c r="AZ56" i="1"/>
  <c r="F35" i="12"/>
  <c r="AZ69" i="1" s="1"/>
  <c r="BD59" i="1"/>
  <c r="J35" i="13"/>
  <c r="AV70" i="1"/>
  <c r="AT70" i="1" s="1"/>
  <c r="BD67" i="1"/>
  <c r="J63" i="11" l="1"/>
  <c r="J32" i="11"/>
  <c r="BK89" i="7"/>
  <c r="J89" i="7" s="1"/>
  <c r="J32" i="7" s="1"/>
  <c r="AG62" i="1" s="1"/>
  <c r="AN62" i="1" s="1"/>
  <c r="BK95" i="2"/>
  <c r="AG68" i="1"/>
  <c r="BK89" i="13"/>
  <c r="J89" i="13"/>
  <c r="J63" i="13"/>
  <c r="AN69" i="1"/>
  <c r="J41" i="12"/>
  <c r="AN66" i="1"/>
  <c r="J41" i="11"/>
  <c r="J41" i="10"/>
  <c r="J63" i="7"/>
  <c r="J41" i="7"/>
  <c r="AN57" i="1"/>
  <c r="J41" i="4"/>
  <c r="J41" i="3"/>
  <c r="AN68" i="1"/>
  <c r="J32" i="6"/>
  <c r="AG61" i="1"/>
  <c r="AW55" i="1"/>
  <c r="BD54" i="1"/>
  <c r="W33" i="1" s="1"/>
  <c r="AZ67" i="1"/>
  <c r="AV67" i="1"/>
  <c r="AT67" i="1" s="1"/>
  <c r="AU55" i="1"/>
  <c r="J32" i="9"/>
  <c r="AG65" i="1"/>
  <c r="AU59" i="1"/>
  <c r="AZ55" i="1"/>
  <c r="AZ59" i="1"/>
  <c r="AV59" i="1"/>
  <c r="AT59" i="1" s="1"/>
  <c r="BB54" i="1"/>
  <c r="W31" i="1"/>
  <c r="BC54" i="1"/>
  <c r="W32" i="1" s="1"/>
  <c r="AU63" i="1"/>
  <c r="BA54" i="1"/>
  <c r="W30" i="1"/>
  <c r="J32" i="5"/>
  <c r="AG60" i="1" s="1"/>
  <c r="AZ63" i="1"/>
  <c r="AV63" i="1"/>
  <c r="AT63" i="1" s="1"/>
  <c r="J32" i="8"/>
  <c r="AG64" i="1"/>
  <c r="BK94" i="2" l="1"/>
  <c r="J94" i="2" s="1"/>
  <c r="J95" i="2"/>
  <c r="J64" i="2" s="1"/>
  <c r="J41" i="6"/>
  <c r="J41" i="9"/>
  <c r="J41" i="8"/>
  <c r="AN64" i="1"/>
  <c r="J41" i="5"/>
  <c r="AN60" i="1"/>
  <c r="AN65" i="1"/>
  <c r="AN61" i="1"/>
  <c r="AY54" i="1"/>
  <c r="AG63" i="1"/>
  <c r="AX54" i="1"/>
  <c r="AZ54" i="1"/>
  <c r="W29" i="1" s="1"/>
  <c r="AV55" i="1"/>
  <c r="AT55" i="1" s="1"/>
  <c r="AG59" i="1"/>
  <c r="AU54" i="1"/>
  <c r="J32" i="13"/>
  <c r="AG70" i="1" s="1"/>
  <c r="AW54" i="1"/>
  <c r="AK30" i="1"/>
  <c r="J32" i="2" l="1"/>
  <c r="J63" i="2"/>
  <c r="AN59" i="1"/>
  <c r="AN63" i="1"/>
  <c r="J41" i="13"/>
  <c r="AN70" i="1"/>
  <c r="AG67" i="1"/>
  <c r="AV54" i="1"/>
  <c r="AK29" i="1" s="1"/>
  <c r="AG56" i="1" l="1"/>
  <c r="J41" i="2"/>
  <c r="AN67" i="1"/>
  <c r="AT54" i="1"/>
  <c r="AG55" i="1" l="1"/>
  <c r="AN56" i="1"/>
  <c r="AN55" i="1" l="1"/>
  <c r="AG54" i="1"/>
  <c r="AK26" i="1" l="1"/>
  <c r="AK35" i="1" s="1"/>
  <c r="AN54" i="1"/>
</calcChain>
</file>

<file path=xl/sharedStrings.xml><?xml version="1.0" encoding="utf-8"?>
<sst xmlns="http://schemas.openxmlformats.org/spreadsheetml/2006/main" count="19564" uniqueCount="1863">
  <si>
    <t>Export Komplet</t>
  </si>
  <si>
    <t>VZ</t>
  </si>
  <si>
    <t>2.0</t>
  </si>
  <si>
    <t>ZAMOK</t>
  </si>
  <si>
    <t>False</t>
  </si>
  <si>
    <t>{3a9629f7-7b82-448d-ac44-cc4717cd75eb}</t>
  </si>
  <si>
    <t>0,01</t>
  </si>
  <si>
    <t>21</t>
  </si>
  <si>
    <t>12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</si>
  <si>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</si>
  <si>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</si>
  <si>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</si>
  <si>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</si>
  <si>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</si>
  <si>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038-0-24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</si>
  <si>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</si>
  <si>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</si>
  <si>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Roudnice nad Labem - přechody v centru města</t>
  </si>
  <si>
    <t>KSO:</t>
  </si>
  <si>
    <t>822 2</t>
  </si>
  <si>
    <t>CC-CZ:</t>
  </si>
  <si>
    <t>2112</t>
  </si>
  <si>
    <t>Místo:</t>
  </si>
  <si>
    <t>Roudnice nad Labem</t>
  </si>
  <si>
    <t>Datum:</t>
  </si>
  <si>
    <t>17. 9. 2024</t>
  </si>
  <si>
    <t>Zadavatel:</t>
  </si>
  <si>
    <t>IČ:</t>
  </si>
  <si>
    <t/>
  </si>
  <si>
    <t xml:space="preserve"> </t>
  </si>
  <si>
    <t>DIČ:</t>
  </si>
  <si>
    <t>Uchazeč:</t>
  </si>
  <si>
    <t>Vyplň údaj</t>
  </si>
  <si>
    <t>Projektant:</t>
  </si>
  <si>
    <t>PK dopravní s.r.o.</t>
  </si>
  <si>
    <t>True</t>
  </si>
  <si>
    <t>Zpracovatel:</t>
  </si>
  <si>
    <t>Poznámka:</t>
  </si>
  <si>
    <t xml:space="preserve"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podminky.urs.cz._x000D_
Součástí ceny musí být veškeré náklady, aby cena byla konečná a zahrnovala veškerý materiál a práce potřebné k dokončení díla. Výkazy výměr byly změřeny digitálně v dwg. Pro výběr zhotovitele je soupis prací nedílnou součástí projektové dokumentace a nesmí být použit samostatně._x000D_
Pro potřeby zpracování rozpočtu a výkazu výměr byla použita projektová dokumentace „Roudnice nad Labem - přechody v centru města“. Z jejích příloh byly odměřeny a zjištěny údaje uvedené v tomto výkazu výměr. Jde především o výměry zpevněných ploch, objemy zemních a bouracích prací, výměry nezpevněných ploch, objemy a výměry použitých stavebních prvků, a dále další nezbytné části nutné k dokončení stavby._x000D_
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</si>
  <si>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</si>
  <si>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</si>
  <si>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</si>
  <si>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</si>
  <si>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</si>
  <si>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</si>
  <si>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</si>
  <si>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</si>
  <si>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</si>
  <si>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</si>
  <si>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</si>
  <si>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</si>
  <si>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</si>
  <si>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</si>
  <si>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</si>
  <si>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</si>
  <si>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</si>
  <si>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</si>
  <si>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</si>
  <si>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</si>
  <si>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</si>
  <si>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</si>
  <si>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</si>
  <si>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</si>
  <si>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</si>
  <si>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</si>
  <si>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</si>
  <si>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</si>
  <si>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</si>
  <si>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</si>
  <si>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</si>
  <si>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</si>
  <si>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</si>
  <si>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</si>
  <si>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</si>
  <si>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</si>
  <si>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</si>
  <si>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</si>
  <si>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 101</t>
  </si>
  <si>
    <t>Přechod pro chodce oblast ´most´</t>
  </si>
  <si>
    <t>ING</t>
  </si>
  <si>
    <t>1</t>
  </si>
  <si>
    <t>{cf7cb2e6-7b9f-4ce9-955e-1e505c57e4a5}</t>
  </si>
  <si>
    <t>2</t>
  </si>
  <si>
    <t>/</t>
  </si>
  <si>
    <t>Komunikace a zpevněné plochy</t>
  </si>
  <si>
    <t>Soupis</t>
  </si>
  <si>
    <t>{5f6ade36-b99f-48a2-b81f-3b4cc8b196a1}</t>
  </si>
  <si>
    <t>SO 401</t>
  </si>
  <si>
    <t>Veřejné osvětlení</t>
  </si>
  <si>
    <t>{b61f9c56-c192-4bc7-a384-874d1ef1fb48}</t>
  </si>
  <si>
    <t>VRN 101</t>
  </si>
  <si>
    <t>Vedlejší rozpočtové náklady</t>
  </si>
  <si>
    <t>{b72e467f-2a35-4ba7-8352-7cecca9cd774}</t>
  </si>
  <si>
    <t>SO 102</t>
  </si>
  <si>
    <t>Přechody u Jana z Dražic</t>
  </si>
  <si>
    <t>{ffbf0951-c37e-4564-8c75-d0a1fc2ee0b3}</t>
  </si>
  <si>
    <t>{86ed9295-2494-49aa-b845-a653f316a10d}</t>
  </si>
  <si>
    <t>SO 402</t>
  </si>
  <si>
    <t>{46fed116-8533-4ba5-9585-b3144c58e6d0}</t>
  </si>
  <si>
    <t>VRN 102</t>
  </si>
  <si>
    <t>{e94b145e-1ee9-4dd4-893e-0900e85fc80c}</t>
  </si>
  <si>
    <t>SO 103</t>
  </si>
  <si>
    <t>Místo pro přecházení u pivovaru</t>
  </si>
  <si>
    <t>{35c7700a-3215-428e-9f9c-f4065ebfedc2}</t>
  </si>
  <si>
    <t>{baa623cc-9385-4d65-9c08-2e4f5dfc4f55}</t>
  </si>
  <si>
    <t>SO 403</t>
  </si>
  <si>
    <t>{9b2e04c5-555c-441a-8258-b28a8eaa1d61}</t>
  </si>
  <si>
    <t>VRN 103</t>
  </si>
  <si>
    <t>{395f266f-dc06-466a-ad47-85c190fedf91}</t>
  </si>
  <si>
    <t>SO 104</t>
  </si>
  <si>
    <t>Místo pro přecházení ´u Bakera´</t>
  </si>
  <si>
    <t>{20d1a6ce-a3f9-4786-8882-8ffba3781169}</t>
  </si>
  <si>
    <t>{f404ace3-3ca7-455a-8106-887307fc7958}</t>
  </si>
  <si>
    <t>SO 404</t>
  </si>
  <si>
    <t>{322d53f4-53d2-4c5a-a092-7ff9b320e86f}</t>
  </si>
  <si>
    <t>VRN 104</t>
  </si>
  <si>
    <t>{65c002a1-b76d-4248-b15a-987b1eb52502}</t>
  </si>
  <si>
    <t>KRYCÍ LIST SOUPISU PRACÍ</t>
  </si>
  <si>
    <t>Objekt:</t>
  </si>
  <si>
    <t>SO 101 - Přechod pro chodce oblast ´most´</t>
  </si>
  <si>
    <t>Soupis:</t>
  </si>
  <si>
    <t>SO 101 - Komunikace a zpevněné plochy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</si>
  <si>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</si>
  <si>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</si>
  <si>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</si>
  <si>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</si>
  <si>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</si>
  <si>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</si>
  <si>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4 - Vodorovné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</si>
  <si>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</si>
  <si>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</si>
  <si>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</si>
  <si>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  96 - Bourání konstrukcí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</si>
  <si>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</si>
  <si>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</si>
  <si>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</si>
  <si>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</si>
  <si>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</si>
  <si>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</si>
  <si>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</si>
  <si>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</si>
  <si>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</si>
  <si>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</si>
  <si>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</si>
  <si>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</si>
  <si>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</si>
  <si>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</si>
  <si>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</si>
  <si>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</si>
  <si>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</si>
  <si>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</si>
  <si>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</si>
  <si>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</si>
  <si>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122251102</t>
  </si>
  <si>
    <t>Odkopávky a prokopávky nezapažené v hornině třídy těžitelnosti I skupiny 3 objem do 50 m3 strojně</t>
  </si>
  <si>
    <t>m3</t>
  </si>
  <si>
    <t>CS ÚRS 2024 02</t>
  </si>
  <si>
    <t>4</t>
  </si>
  <si>
    <t>445910581</t>
  </si>
  <si>
    <t>PP</t>
  </si>
  <si>
    <t>Odkopávky a prokopávky nezapažené strojně v hornině třídy těžitelnosti I skupiny 3 přes 20 do 50 m3</t>
  </si>
  <si>
    <t>Online PSC</t>
  </si>
  <si>
    <t>https://podminky.urs.cz/item/CS_URS_2024_02/122251102</t>
  </si>
  <si>
    <t>VV</t>
  </si>
  <si>
    <t>47,91*0,46</t>
  </si>
  <si>
    <t>30,6*0,35</t>
  </si>
  <si>
    <t>38,56*0,2</t>
  </si>
  <si>
    <t>Součet</t>
  </si>
  <si>
    <t>129001101</t>
  </si>
  <si>
    <t>Příplatek za ztížení odkopávky nebo prokopávky v blízkosti inženýrských sítí</t>
  </si>
  <si>
    <t>-1232541805</t>
  </si>
  <si>
    <t>Příplatek k cenám vykopávek za ztížení vykopávky v blízkosti podzemního vedení nebo výbušnin v horninách jakékoliv třídy</t>
  </si>
  <si>
    <t>https://podminky.urs.cz/item/CS_URS_2024_02/129001101</t>
  </si>
  <si>
    <t>3</t>
  </si>
  <si>
    <t>132251101</t>
  </si>
  <si>
    <t>Hloubení rýh nezapažených š do 800 mm v hornině třídy těžitelnosti I skupiny 3 objem do 20 m3 strojně</t>
  </si>
  <si>
    <t>-484840601</t>
  </si>
  <si>
    <t>Hloubení nezapažených rýh šířky do 800 mm strojně s urovnáním dna do předepsaného profilu a spádu v hornině třídy těžitelnosti I skupiny 3 do 20 m3</t>
  </si>
  <si>
    <t>https://podminky.urs.cz/item/CS_URS_2024_02/132251101</t>
  </si>
  <si>
    <t>"přípojka" 0,6*1,5*6,5</t>
  </si>
  <si>
    <t>133251101</t>
  </si>
  <si>
    <t>Hloubení šachet nezapažených v hornině třídy těžitelnosti I skupiny 3 objem do 20 m3</t>
  </si>
  <si>
    <t>806855525</t>
  </si>
  <si>
    <t>Hloubení nezapažených šachet strojně v hornině třídy těžitelnosti I skupiny 3 do 20 m3</t>
  </si>
  <si>
    <t>https://podminky.urs.cz/item/CS_URS_2024_02/133251101</t>
  </si>
  <si>
    <t>"UV" 1*1*0,6</t>
  </si>
  <si>
    <t>5</t>
  </si>
  <si>
    <t>162751117</t>
  </si>
  <si>
    <t>Vodorovné přemístění přes 9 000 do 10000 m výkopku/sypaniny z horniny třídy těžitelnosti I skupiny 1 až 3</t>
  </si>
  <si>
    <t>-792482105</t>
  </si>
  <si>
    <t>Vodorovné přemístění výkopku nebo sypaniny po suchu na obvyklém dopravním prostředku, bez naložení výkopku, avšak se složením bez rozhrnutí z horniny třídy těžitelnosti I skupiny 1 až 3 na vzdálenost přes 9 000 do 10 000 m</t>
  </si>
  <si>
    <t>https://podminky.urs.cz/item/CS_URS_2024_02/162751117</t>
  </si>
  <si>
    <t>P</t>
  </si>
  <si>
    <t>Poznámka k položce:_x000D_
vzdálenost odvozu je pouze orientační, určí uchazeč</t>
  </si>
  <si>
    <t>40,461+5,85+0,6</t>
  </si>
  <si>
    <t>-(3,9)</t>
  </si>
  <si>
    <t>6</t>
  </si>
  <si>
    <t>171201231</t>
  </si>
  <si>
    <t>Poplatek za uložení zeminy a kamení na recyklační skládce (skládkovné) kód odpadu 17 05 04</t>
  </si>
  <si>
    <t>t</t>
  </si>
  <si>
    <t>1012656816</t>
  </si>
  <si>
    <t>Poplatek za uložení stavebního odpadu na recyklační skládce (skládkovné) zeminy a kamení zatříděného do Katalogu odpadů pod kódem 17 05 04</t>
  </si>
  <si>
    <t>https://podminky.urs.cz/item/CS_URS_2024_02/171201231</t>
  </si>
  <si>
    <t>43,011</t>
  </si>
  <si>
    <t>43,011*1,8 'Přepočtené koeficientem množství</t>
  </si>
  <si>
    <t>7</t>
  </si>
  <si>
    <t>174151101</t>
  </si>
  <si>
    <t>Zásyp jam, šachet rýh nebo kolem objektů sypaninou se zhutněním</t>
  </si>
  <si>
    <t>-2102879266</t>
  </si>
  <si>
    <t>Zásyp sypaninou z jakékoliv horniny strojně s uložením výkopku ve vrstvách se zhutněním jam, šachet, rýh nebo kolem objektů v těchto vykopávkách</t>
  </si>
  <si>
    <t>https://podminky.urs.cz/item/CS_URS_2024_02/174151101</t>
  </si>
  <si>
    <t>"zásyp odstraněných UV štěrkodrtí " 1</t>
  </si>
  <si>
    <t>"obsyp UV štěrkopískem" (0,6-(PI*0,275*0,275*0,5*1))</t>
  </si>
  <si>
    <t>"zásyp přípojek zeminou" 6,5*(0,6*(1,5-(0,1+0,4)))</t>
  </si>
  <si>
    <t>8</t>
  </si>
  <si>
    <t>M</t>
  </si>
  <si>
    <t>58344171</t>
  </si>
  <si>
    <t>štěrkodrť frakce 0/32</t>
  </si>
  <si>
    <t>-241680970</t>
  </si>
  <si>
    <t>1*2 'Přepočtené koeficientem množství</t>
  </si>
  <si>
    <t>9</t>
  </si>
  <si>
    <t>175151101</t>
  </si>
  <si>
    <t>Obsypání potrubí strojně sypaninou bez prohození, uloženou do 3 m</t>
  </si>
  <si>
    <t>-413017188</t>
  </si>
  <si>
    <t>Obsypání potrubí strojně sypaninou z vhodných hornin třídy těžitelnosti I a II, skupiny 1 až 4 nebo materiálem připraveným podél výkopu ve vzdálenosti do 3 m od jeho kraje, pro jakoukoliv hloubku výkopu a míru zhutnění bez prohození sypaniny</t>
  </si>
  <si>
    <t>https://podminky.urs.cz/item/CS_URS_2024_02/175151101</t>
  </si>
  <si>
    <t>(6,5)*0,6*0,4-(PI*0,075*0,075*(6,5))</t>
  </si>
  <si>
    <t>10</t>
  </si>
  <si>
    <t>58331200</t>
  </si>
  <si>
    <t>štěrkopísek netříděný</t>
  </si>
  <si>
    <t>621071096</t>
  </si>
  <si>
    <t>0,481+1,445</t>
  </si>
  <si>
    <t>1,926*2 'Přepočtené koeficientem množství</t>
  </si>
  <si>
    <t>11</t>
  </si>
  <si>
    <t>181951112</t>
  </si>
  <si>
    <t>Úprava pláně v hornině třídy těžitelnosti I skupiny 1 až 3 se zhutněním strojně</t>
  </si>
  <si>
    <t>m2</t>
  </si>
  <si>
    <t>570043568</t>
  </si>
  <si>
    <t>Úprava pláně vyrovnáním výškových rozdílů strojně v hornině třídy těžitelnosti I, skupiny 1 až 3 se zhutněním</t>
  </si>
  <si>
    <t>https://podminky.urs.cz/item/CS_URS_2024_02/181951112</t>
  </si>
  <si>
    <t>40,36+44,27+26,41</t>
  </si>
  <si>
    <t>Vodorovné konstrukce</t>
  </si>
  <si>
    <t>451573111</t>
  </si>
  <si>
    <t>Lože pod potrubí otevřený výkop ze štěrkopísku</t>
  </si>
  <si>
    <t>-1025328843</t>
  </si>
  <si>
    <t>Lože pod potrubí, stoky a drobné objekty v otevřeném výkopu z písku a štěrkopísku do 63 mm</t>
  </si>
  <si>
    <t>https://podminky.urs.cz/item/CS_URS_2024_02/451573111</t>
  </si>
  <si>
    <t>(6,5)*0,6*0,1</t>
  </si>
  <si>
    <t>13</t>
  </si>
  <si>
    <t>452311141</t>
  </si>
  <si>
    <t>Podkladní desky z betonu prostého bez zvýšených nároků na prostředí tř. C 16/20 otevřený výkop</t>
  </si>
  <si>
    <t>-2055424097</t>
  </si>
  <si>
    <t>Podkladní a zajišťovací konstrukce z betonu prostého v otevřeném výkopu bez zvýšených nároků na prostředí desky pod potrubí, stoky a drobné objekty z betonu tř. C 16/20</t>
  </si>
  <si>
    <t>https://podminky.urs.cz/item/CS_URS_2024_02/452311141</t>
  </si>
  <si>
    <t>"pod UV" 0,6*0,6*0,1*1</t>
  </si>
  <si>
    <t>Komunikace pozemní</t>
  </si>
  <si>
    <t>14</t>
  </si>
  <si>
    <t>564851011</t>
  </si>
  <si>
    <t>Podklad ze štěrkodrtě ŠD plochy do 100 m2 tl 150 mm</t>
  </si>
  <si>
    <t>-1423105068</t>
  </si>
  <si>
    <t>Podklad ze štěrkodrti ŠD s rozprostřením a zhutněním plochy jednotlivě do 100 m2, po zhutnění tl. 150 mm</t>
  </si>
  <si>
    <t>https://podminky.urs.cz/item/CS_URS_2024_02/564851011</t>
  </si>
  <si>
    <t xml:space="preserve">"vozovka - ACO" 26,41 </t>
  </si>
  <si>
    <t>15</t>
  </si>
  <si>
    <t>564861011</t>
  </si>
  <si>
    <t>Podklad ze štěrkodrtě ŠD plochy do 100 m2 tl 200 mm</t>
  </si>
  <si>
    <t>1622122220</t>
  </si>
  <si>
    <t>Podklad ze štěrkodrti ŠD s rozprostřením a zhutněním plochy jednotlivě do 100 m2, po zhutnění tl. 200 mm</t>
  </si>
  <si>
    <t>https://podminky.urs.cz/item/CS_URS_2024_02/564861011</t>
  </si>
  <si>
    <t>"chodník" 40,36</t>
  </si>
  <si>
    <t>16</t>
  </si>
  <si>
    <t>564871011</t>
  </si>
  <si>
    <t>Podklad ze štěrkodrtě ŠD plochy do 100 m2 tl 250 mm</t>
  </si>
  <si>
    <t>17776101</t>
  </si>
  <si>
    <t>Podklad ze štěrkodrti ŠD s rozprostřením a zhutněním plochy jednotlivě do 100 m2, po zhutnění tl. 250 mm</t>
  </si>
  <si>
    <t>https://podminky.urs.cz/item/CS_URS_2024_02/564871011</t>
  </si>
  <si>
    <t>"vozovka" 44,27</t>
  </si>
  <si>
    <t>17</t>
  </si>
  <si>
    <t>565165112</t>
  </si>
  <si>
    <t>Asfaltový beton vrstva podkladní ACP 16+ (obalované kamenivo OKS) tl 90 mm š do 3 m</t>
  </si>
  <si>
    <t>1832036701</t>
  </si>
  <si>
    <t>Asfaltový beton vrstva podkladní ACP 16+ (obalované kamenivo střednězrnné - OKS) s rozprostřením a zhutněním v pruhu šířky přes 1,5 do 3 m, po zhutnění tl. 90 mm</t>
  </si>
  <si>
    <t>https://podminky.urs.cz/item/CS_URS_2024_02/565165112</t>
  </si>
  <si>
    <t xml:space="preserve">"vozovka - ACO" 27,72 </t>
  </si>
  <si>
    <t>18</t>
  </si>
  <si>
    <t>567132115</t>
  </si>
  <si>
    <t>Podklad ze směsi stmelené cementem SC C 8/10 (KSC I) tl 200 mm</t>
  </si>
  <si>
    <t>1646074807</t>
  </si>
  <si>
    <t>Podklad ze směsi stmelené cementem SC bez dilatačních spár, s rozprostřením a zhutněním SC C 8/10 (KSC I), po zhutnění tl. 200 mm</t>
  </si>
  <si>
    <t>https://podminky.urs.cz/item/CS_URS_2024_02/567132115</t>
  </si>
  <si>
    <t>19</t>
  </si>
  <si>
    <t>573191111</t>
  </si>
  <si>
    <t>Postřik infiltrační kationaktivní emulzí v množství 1 kg/m2</t>
  </si>
  <si>
    <t>-178033287</t>
  </si>
  <si>
    <t>Postřik infiltrační kationaktivní emulzí v množství 1,00 kg/m2</t>
  </si>
  <si>
    <t>https://podminky.urs.cz/item/CS_URS_2024_02/573191111</t>
  </si>
  <si>
    <t>"vozovka - ACO" 27,72</t>
  </si>
  <si>
    <t>20</t>
  </si>
  <si>
    <t>573211108</t>
  </si>
  <si>
    <t>Postřik živičný spojovací z asfaltu v množství 0,40 kg/m2</t>
  </si>
  <si>
    <t>-1977690274</t>
  </si>
  <si>
    <t>Postřik spojovací PS bez posypu kamenivem z asfaltu silničního, v množství 0,40 kg/m2</t>
  </si>
  <si>
    <t>https://podminky.urs.cz/item/CS_URS_2024_02/573211108</t>
  </si>
  <si>
    <t>"vozovka - ACO" 29,03</t>
  </si>
  <si>
    <t>577134111</t>
  </si>
  <si>
    <t>Asfaltový beton vrstva obrusná ACO 11+ (ABS) tř. I tl 40 mm š do 3 m z nemodifikovaného asfaltu</t>
  </si>
  <si>
    <t>-1687856856</t>
  </si>
  <si>
    <t>Asfaltový beton vrstva obrusná ACO 11 (ABS) s rozprostřením a se zhutněním z nemodifikovaného asfaltu v pruhu šířky do 3 m tř. I (ACO 11+), po zhutnění tl. 40 mm</t>
  </si>
  <si>
    <t>https://podminky.urs.cz/item/CS_URS_2024_02/577134111</t>
  </si>
  <si>
    <t>22</t>
  </si>
  <si>
    <t>591211111</t>
  </si>
  <si>
    <t>Kladení dlažby z kostek drobných z kamene do lože z kameniva těženého tl 50 mm</t>
  </si>
  <si>
    <t>2123448461</t>
  </si>
  <si>
    <t>Kladení dlažby z kostek s provedením lože do tl. 50 mm, s vyplněním spár, s dvojím beraněním a se smetením přebytečného materiálu na krajnici drobných z kamene, do lože z kameniva těženého</t>
  </si>
  <si>
    <t>https://podminky.urs.cz/item/CS_URS_2024_02/591211111</t>
  </si>
  <si>
    <t>"vjezd - stávající dlažba" 1,95</t>
  </si>
  <si>
    <t>23</t>
  </si>
  <si>
    <t>591412111</t>
  </si>
  <si>
    <t>Kladení dlažby z mozaiky dvou a vícebarevné komunikací pro pěší lože z kameniva</t>
  </si>
  <si>
    <t>1947012266</t>
  </si>
  <si>
    <t>Kladení dlažby z mozaiky komunikací pro pěší s vyplněním spár, s dvojím beraněním a se smetením přebytečného materiálu na vzdálenost do 3 m dvoubarevné a vícebarevné, s ložem tl. do 40 mm z kameniva</t>
  </si>
  <si>
    <t>https://podminky.urs.cz/item/CS_URS_2024_02/591412111</t>
  </si>
  <si>
    <t>Poznámka k položce:_x000D_
spárování  - štěrkopískem + 20% vápna_x000D_
zřízení šablony pro vytvoření vějířů dle stávající skladby</t>
  </si>
  <si>
    <t>"kamenná mozaika stávající"</t>
  </si>
  <si>
    <t>"černá" 37,12</t>
  </si>
  <si>
    <t>"bílá" 7,63</t>
  </si>
  <si>
    <t>"růžová" 1,44</t>
  </si>
  <si>
    <t>Mezisoučet</t>
  </si>
  <si>
    <t>"kamenná mozaika nová"</t>
  </si>
  <si>
    <t>"černá" 2,14</t>
  </si>
  <si>
    <t>"bílá" 3,19</t>
  </si>
  <si>
    <t>"růžová" 0,96</t>
  </si>
  <si>
    <t>24</t>
  </si>
  <si>
    <t>58381010</t>
  </si>
  <si>
    <t>kostka řezanoštípaná dlažební žula 6x6x4cm bílá</t>
  </si>
  <si>
    <t>-1879649688</t>
  </si>
  <si>
    <t>3,19</t>
  </si>
  <si>
    <t>3,19*1,03 'Přepočtené koeficientem množství</t>
  </si>
  <si>
    <t>25</t>
  </si>
  <si>
    <t>58381005</t>
  </si>
  <si>
    <t>kostka štípaná dlažební mozaika 4/6 černá</t>
  </si>
  <si>
    <t>1201957900</t>
  </si>
  <si>
    <t>2,14</t>
  </si>
  <si>
    <t>2,14*1,03 'Přepočtené koeficientem množství</t>
  </si>
  <si>
    <t>26</t>
  </si>
  <si>
    <t>58381005.1</t>
  </si>
  <si>
    <t>kostka štípaná dlažební mozaika 4/6 růžová</t>
  </si>
  <si>
    <t>1544920329</t>
  </si>
  <si>
    <t>0,96</t>
  </si>
  <si>
    <t>0,96*1,03 'Přepočtené koeficientem množství</t>
  </si>
  <si>
    <t>27</t>
  </si>
  <si>
    <t>591442111</t>
  </si>
  <si>
    <t>Kladení dlažby z mozaiky dvou a vícebarevné komunikací pro pěší lože z MC</t>
  </si>
  <si>
    <t>1324222569</t>
  </si>
  <si>
    <t>Kladení dlažby z mozaiky komunikací pro pěší s vyplněním spár, s dvojím beraněním a se smetením přebytečného materiálu na vzdálenost do 3 m dvoubarevné a vícebarevné, s ložem tl. do 40 mm z cementové malty</t>
  </si>
  <si>
    <t>https://podminky.urs.cz/item/CS_URS_2024_02/591442111</t>
  </si>
  <si>
    <t>Poznámka k položce:_x000D_
spárování M25 XF4</t>
  </si>
  <si>
    <t xml:space="preserve">"vozovka - kroužková, vějířová vazba" </t>
  </si>
  <si>
    <t>"stávající kostky" 73,68</t>
  </si>
  <si>
    <t>"nové kostky" 21,13</t>
  </si>
  <si>
    <t>28</t>
  </si>
  <si>
    <t>58381014</t>
  </si>
  <si>
    <t>kostka řezanoštípaná dlažební žula 10x10x8cm "bílá"</t>
  </si>
  <si>
    <t>407889317</t>
  </si>
  <si>
    <t>21,13</t>
  </si>
  <si>
    <t>21,13*1,03 'Přepočtené koeficientem množství</t>
  </si>
  <si>
    <t>29</t>
  </si>
  <si>
    <t>596811120</t>
  </si>
  <si>
    <t>Kladení betonové dlažby komunikací pro pěší do lože z kameniva velikosti do 0,09 m2 pl do 50 m2</t>
  </si>
  <si>
    <t>1922819957</t>
  </si>
  <si>
    <t>Kladení dlažby z betonových nebo kameninových dlaždic komunikací pro pěší s vyplněním spár a se smetením přebytečného materiálu na vzdálenost do 3 m s ložem z kameniva těženého tl. do 30 mm velikosti dlaždic do 0,09 m2 (bez zámku), pro plochy do 50 m2</t>
  </si>
  <si>
    <t>https://podminky.urs.cz/item/CS_URS_2024_02/596811120</t>
  </si>
  <si>
    <t>"chodník"</t>
  </si>
  <si>
    <t>"hmatové prvky" 14,02</t>
  </si>
  <si>
    <t>"lemování" 9,01</t>
  </si>
  <si>
    <t>30</t>
  </si>
  <si>
    <t>583_deska_03</t>
  </si>
  <si>
    <t>dlaždice "varovný pás" polymerbetonová 200x200 tl 60mm, vhodná pro pojezd vozidel, barva standard černá</t>
  </si>
  <si>
    <t>1333013906</t>
  </si>
  <si>
    <t>dlaždice "varovný pás" polymerbetonová 200x200 tl 6cm, vhodná pro pojezd vozidel, barva standard černá</t>
  </si>
  <si>
    <t>Poznámka k položce:_x000D_
TN TZÚS 12.03.04</t>
  </si>
  <si>
    <t>"dlažba pro nevidomé" 14,02</t>
  </si>
  <si>
    <t>14,02*1,03 'Přepočtené koeficientem množství</t>
  </si>
  <si>
    <t>31</t>
  </si>
  <si>
    <t>583_deska_6.01</t>
  </si>
  <si>
    <t>deska přídlažbová dlažební žula 250x250 tl 60 mm, "povrch řezaný a tryskaný" světlá</t>
  </si>
  <si>
    <t>479670960</t>
  </si>
  <si>
    <t>"Chodník"</t>
  </si>
  <si>
    <t>"lemování hmatové dlaby" 9,01</t>
  </si>
  <si>
    <t>9,01*1,03 'Přepočtené koeficientem množství</t>
  </si>
  <si>
    <t>Trubní vedení</t>
  </si>
  <si>
    <t>32</t>
  </si>
  <si>
    <t>871275811</t>
  </si>
  <si>
    <t>Bourání stávajícího potrubí z PVC nebo PP DN 150</t>
  </si>
  <si>
    <t>m</t>
  </si>
  <si>
    <t>-429486801</t>
  </si>
  <si>
    <t>Bourání stávajícího potrubí z PVC nebo polypropylenu PP v otevřeném výkopu DN do 150</t>
  </si>
  <si>
    <t>https://podminky.urs.cz/item/CS_URS_2024_02/871275811</t>
  </si>
  <si>
    <t>33</t>
  </si>
  <si>
    <t>871313121</t>
  </si>
  <si>
    <t>Montáž kanalizačního potrubí hladkého plnostěnného SN 8 z PVC-U DN 160</t>
  </si>
  <si>
    <t>-223885307</t>
  </si>
  <si>
    <t>Montáž kanalizačního potrubí z tvrdého PVC-U hladkého plnostěnného tuhost SN 8 DN 160</t>
  </si>
  <si>
    <t>https://podminky.urs.cz/item/CS_URS_2024_02/871313121</t>
  </si>
  <si>
    <t>6,5</t>
  </si>
  <si>
    <t>34</t>
  </si>
  <si>
    <t>28611165</t>
  </si>
  <si>
    <t>trubka kanalizační PVC-U plnostěnná jednovrstvá DN 160x3000mm SN8</t>
  </si>
  <si>
    <t>-1454231299</t>
  </si>
  <si>
    <t>6*1,03 'Přepočtené koeficientem množství</t>
  </si>
  <si>
    <t>35</t>
  </si>
  <si>
    <t>28611164</t>
  </si>
  <si>
    <t>trubka kanalizační PVC-U plnostěnná jednovrstvá DN 160x1000mm SN8</t>
  </si>
  <si>
    <t>-503185502</t>
  </si>
  <si>
    <t>36</t>
  </si>
  <si>
    <t>877310310</t>
  </si>
  <si>
    <t>Montáž kolen na kanalizačním potrubí z PP nebo tvrdého PVC-U trub hladkých plnostěnných DN 150</t>
  </si>
  <si>
    <t>kus</t>
  </si>
  <si>
    <t>-1871298727</t>
  </si>
  <si>
    <t>Montáž tvarovek na kanalizačním plastovém potrubí z PP nebo PVC-U hladkého plnostěnného kolen, víček nebo hrdlových uzávěrů DN 150</t>
  </si>
  <si>
    <t>https://podminky.urs.cz/item/CS_URS_2024_02/877310310</t>
  </si>
  <si>
    <t>37</t>
  </si>
  <si>
    <t>28651202</t>
  </si>
  <si>
    <t>koleno kanalizační PVC-U plnostěnné 160x45°</t>
  </si>
  <si>
    <t>-478587399</t>
  </si>
  <si>
    <t>38</t>
  </si>
  <si>
    <t>890411851</t>
  </si>
  <si>
    <t>Bourání šachet z prefabrikovaných skruží strojně obestavěného prostoru do 1,5 m3</t>
  </si>
  <si>
    <t>-431716003</t>
  </si>
  <si>
    <t>Bourání šachet a jímek strojně velikosti obestavěného prostoru do 1,5 m3 z prefabrikovaných skruží</t>
  </si>
  <si>
    <t>https://podminky.urs.cz/item/CS_URS_2024_02/890411851</t>
  </si>
  <si>
    <t>"UV" 1*(PI*0,275*0,275*1)</t>
  </si>
  <si>
    <t>39</t>
  </si>
  <si>
    <t>895941301</t>
  </si>
  <si>
    <t>Osazení vpusti uliční DN 450 z betonových dílců dno s výtokem</t>
  </si>
  <si>
    <t>315393225</t>
  </si>
  <si>
    <t>Osazení vpusti uliční z betonových dílců DN 450 dno s výtokem</t>
  </si>
  <si>
    <t>https://podminky.urs.cz/item/CS_URS_2024_02/895941301</t>
  </si>
  <si>
    <t>40</t>
  </si>
  <si>
    <t>59223850</t>
  </si>
  <si>
    <t>dno pro uliční vpusť s výtokovým otvorem betonové 450x330x50mm</t>
  </si>
  <si>
    <t>-1622310298</t>
  </si>
  <si>
    <t>Poznámka k položce:_x000D_
odtok PVC DN150</t>
  </si>
  <si>
    <t>41</t>
  </si>
  <si>
    <t>895941312</t>
  </si>
  <si>
    <t>Osazení vpusti uliční DN 450 z betonových dílců skruž horní 195 mm</t>
  </si>
  <si>
    <t>-35312080</t>
  </si>
  <si>
    <t>Osazení vpusti uliční z betonových dílců DN 450 skruž horní 195 mm</t>
  </si>
  <si>
    <t>https://podminky.urs.cz/item/CS_URS_2024_02/895941312</t>
  </si>
  <si>
    <t>42</t>
  </si>
  <si>
    <t>59223856</t>
  </si>
  <si>
    <t>skruž betonová horní pro uliční vpusť 450x195x50mm</t>
  </si>
  <si>
    <t>147367485</t>
  </si>
  <si>
    <t>43</t>
  </si>
  <si>
    <t>899133211</t>
  </si>
  <si>
    <t>Výměna (výšková úprava) vtokové mříže uliční vpusti s použitím betonových vyrovnávacích prvků</t>
  </si>
  <si>
    <t>691936861</t>
  </si>
  <si>
    <t>Výměna (výšková úprava) vtokové mříže uliční vpusti na betonové skruži s použitím betonových vyrovnávacích prvků</t>
  </si>
  <si>
    <t>https://podminky.urs.cz/item/CS_URS_2024_02/899133211</t>
  </si>
  <si>
    <t>44</t>
  </si>
  <si>
    <t>59223864</t>
  </si>
  <si>
    <t>prstenec pro uliční vpusť vyrovnávací betonový 390x60x130mm</t>
  </si>
  <si>
    <t>-1981786226</t>
  </si>
  <si>
    <t>Poznámka k položce:_x000D_
přesná výška prstence u výměny stávající mříže bude určena na místě</t>
  </si>
  <si>
    <t>1+1</t>
  </si>
  <si>
    <t>45</t>
  </si>
  <si>
    <t>59224481</t>
  </si>
  <si>
    <t>mříž vtoková s rámem pro uliční vpusť 500x500, zatížení 40 tun</t>
  </si>
  <si>
    <t>-1814258007</t>
  </si>
  <si>
    <t>46</t>
  </si>
  <si>
    <t>899203112</t>
  </si>
  <si>
    <t>Osazení mříží litinových včetně rámů a košů na bahno pro třídu zatížení B125, C250</t>
  </si>
  <si>
    <t>1089255343</t>
  </si>
  <si>
    <t>https://podminky.urs.cz/item/CS_URS_2024_02/899203112</t>
  </si>
  <si>
    <t>47</t>
  </si>
  <si>
    <t>mříž_3</t>
  </si>
  <si>
    <t>obrubníková vpust  rovná B125/C250</t>
  </si>
  <si>
    <t>977009691</t>
  </si>
  <si>
    <t>obrubníková vpust rovná B125/C250</t>
  </si>
  <si>
    <t>48</t>
  </si>
  <si>
    <t>59223875</t>
  </si>
  <si>
    <t>koš nízký pro uliční vpusti žárově Pz plech pro rám 500/500mm</t>
  </si>
  <si>
    <t>602858984</t>
  </si>
  <si>
    <t>49</t>
  </si>
  <si>
    <t>899203211</t>
  </si>
  <si>
    <t>Demontáž mříží litinových včetně rámů hmotnosti přes 100 do 150 kg</t>
  </si>
  <si>
    <t>1355527359</t>
  </si>
  <si>
    <t>Demontáž mříží litinových včetně rámů, hmotnosti jednotlivě přes 100 do 150 Kg</t>
  </si>
  <si>
    <t>https://podminky.urs.cz/item/CS_URS_2024_02/899203211</t>
  </si>
  <si>
    <t>50</t>
  </si>
  <si>
    <t>kanalizace_02</t>
  </si>
  <si>
    <t>Zaslepení stávající kanalizace</t>
  </si>
  <si>
    <t>-837038909</t>
  </si>
  <si>
    <t>"přípojka DN150" 1</t>
  </si>
  <si>
    <t>Ostatní konstrukce a práce, bourání</t>
  </si>
  <si>
    <t>51</t>
  </si>
  <si>
    <t>914111111</t>
  </si>
  <si>
    <t>Montáž svislé dopravní značky do velikosti 1 m2 objímkami na sloupek nebo konzolu</t>
  </si>
  <si>
    <t>1210883151</t>
  </si>
  <si>
    <t>Montáž svislé dopravní značky základní velikosti do 1 m2 objímkami na sloupky nebo konzoly</t>
  </si>
  <si>
    <t>https://podminky.urs.cz/item/CS_URS_2024_02/914111111</t>
  </si>
  <si>
    <t>"stávající" 1+1+2</t>
  </si>
  <si>
    <t>"nové" 1</t>
  </si>
  <si>
    <t>52</t>
  </si>
  <si>
    <t>40445647</t>
  </si>
  <si>
    <t>dodatkové tabulky E1, E2a,b , E6, E9, E10 E12c, E17 500x500mm</t>
  </si>
  <si>
    <t>-1060310410</t>
  </si>
  <si>
    <t>"E12c" 1</t>
  </si>
  <si>
    <t>53</t>
  </si>
  <si>
    <t>914511112</t>
  </si>
  <si>
    <t>Montáž sloupku dopravních značek délky do 3,5 m s betonovým základem a patkou D 60 mm</t>
  </si>
  <si>
    <t>138636799</t>
  </si>
  <si>
    <t>Montáž sloupku dopravních značek délky do 3,5 m do hliníkové patky pro sloupek D 60 mm</t>
  </si>
  <si>
    <t>https://podminky.urs.cz/item/CS_URS_2024_02/914511112</t>
  </si>
  <si>
    <t>"stávající" 1</t>
  </si>
  <si>
    <t>"nový" 1</t>
  </si>
  <si>
    <t>54</t>
  </si>
  <si>
    <t>40445225.R</t>
  </si>
  <si>
    <t>sloupek pro dopravní značku Zn D 60mm v 4,0m</t>
  </si>
  <si>
    <t>-742219033</t>
  </si>
  <si>
    <t>sloupek pro dopravní značku Zn D 60mm v 4,0 m</t>
  </si>
  <si>
    <t>55</t>
  </si>
  <si>
    <t>915131111</t>
  </si>
  <si>
    <t>Vodorovné dopravní značení přechody pro chodce, šipky, symboly základní bílá barva</t>
  </si>
  <si>
    <t>-1799927345</t>
  </si>
  <si>
    <t>Vodorovné dopravní značení stříkané barvou přechody pro chodce, šipky, symboly bílé základní</t>
  </si>
  <si>
    <t>https://podminky.urs.cz/item/CS_URS_2024_02/915131111</t>
  </si>
  <si>
    <t>"V10f" 0,967+0,15</t>
  </si>
  <si>
    <t>56</t>
  </si>
  <si>
    <t>915131111.R</t>
  </si>
  <si>
    <t>1755878007</t>
  </si>
  <si>
    <t>Poznámka k položce:_x000D_
- včetně šablon_x000D_
- barva vhodná na kamenné kostky</t>
  </si>
  <si>
    <t>"V7a" 21,125</t>
  </si>
  <si>
    <t>"V20" 28*0,65</t>
  </si>
  <si>
    <t>57</t>
  </si>
  <si>
    <t>915211115</t>
  </si>
  <si>
    <t>Vodorovné dopravní značení dělící čáry souvislé š 125 mm žlutý plast</t>
  </si>
  <si>
    <t>2053969414</t>
  </si>
  <si>
    <t>Vodorovné dopravní značení stříkaným plastem dělící čára šířky 125 mm souvislá žlutá základní</t>
  </si>
  <si>
    <t>https://podminky.urs.cz/item/CS_URS_2024_02/915211115</t>
  </si>
  <si>
    <t>"V12c" 21,3</t>
  </si>
  <si>
    <t>58</t>
  </si>
  <si>
    <t>915621111</t>
  </si>
  <si>
    <t>Předznačení vodorovného plošného značení</t>
  </si>
  <si>
    <t>-2053408399</t>
  </si>
  <si>
    <t>Předznačení pro vodorovné značení stříkané barvou nebo prováděné z nátěrových hmot plošné šipky, symboly, nápisy</t>
  </si>
  <si>
    <t>https://podminky.urs.cz/item/CS_URS_2024_02/915621111</t>
  </si>
  <si>
    <t>1,117+39,325</t>
  </si>
  <si>
    <t>59</t>
  </si>
  <si>
    <t>916111111</t>
  </si>
  <si>
    <t>Osazení obruby z velkých kostek bez boční opěry do lože z kameniva těženého</t>
  </si>
  <si>
    <t>-640474032</t>
  </si>
  <si>
    <t>Osazení silniční obruby z dlažebních kostek v jedné řadě s ložem tl. přes 50 do 100 mm, s vyplněním a zatřením spár cementovou maltou z velkých kostek bez boční opěry, do lože z kameniva těženého</t>
  </si>
  <si>
    <t>https://podminky.urs.cz/item/CS_URS_2024_02/916111111</t>
  </si>
  <si>
    <t>60</t>
  </si>
  <si>
    <t>916111113</t>
  </si>
  <si>
    <t>Osazení obruby z velkých kostek s boční opěrou do lože z betonu prostého</t>
  </si>
  <si>
    <t>1531268964</t>
  </si>
  <si>
    <t>Osazení silniční obruby z dlažebních kostek v jedné řadě s ložem tl. přes 50 do 100 mm, s vyplněním a zatřením spár cementovou maltou z velkých kostek s boční opěrou z betonu prostého, do lože z betonu prostého téže značky</t>
  </si>
  <si>
    <t>https://podminky.urs.cz/item/CS_URS_2024_02/916111113</t>
  </si>
  <si>
    <t>Poznámka k položce:_x000D_
třída betonu dle PD</t>
  </si>
  <si>
    <t>0,7</t>
  </si>
  <si>
    <t>61</t>
  </si>
  <si>
    <t>58381008</t>
  </si>
  <si>
    <t>kostka štípaná dlažební žula velká 15/17</t>
  </si>
  <si>
    <t>910265817</t>
  </si>
  <si>
    <t>(1+0,7)*0,16</t>
  </si>
  <si>
    <t>0,272*1,02 'Přepočtené koeficientem množství</t>
  </si>
  <si>
    <t>62</t>
  </si>
  <si>
    <t>916111123</t>
  </si>
  <si>
    <t>Osazení obruby z drobných kostek s boční opěrou do lože z betonu prostého</t>
  </si>
  <si>
    <t>692300009</t>
  </si>
  <si>
    <t>Osazení silniční obruby z dlažebních kostek v jedné řadě s ložem tl. přes 50 do 100 mm, s vyplněním a zatřením spár cementovou maltou z drobných kostek s boční opěrou z betonu prostého, do lože z betonu prostého téže značky</t>
  </si>
  <si>
    <t>https://podminky.urs.cz/item/CS_URS_2024_02/916111123</t>
  </si>
  <si>
    <t>"řádka - stávající dlažba" 2,15</t>
  </si>
  <si>
    <t>63</t>
  </si>
  <si>
    <t>916132113</t>
  </si>
  <si>
    <t>Osazení obruby z betonové přídlažby s boční opěrou do lože z betonu prostého</t>
  </si>
  <si>
    <t>-944788836</t>
  </si>
  <si>
    <t>Osazení silniční obruby z betonové přídlažby (krajníků) s ložem tl. přes 50 do 100 mm, s vyplněním a zatřením spár cementovou maltou šířky do 250 mm s boční opěrou z betonu prostého, do lože z betonu prostého</t>
  </si>
  <si>
    <t>https://podminky.urs.cz/item/CS_URS_2024_02/916132113</t>
  </si>
  <si>
    <t>13,8</t>
  </si>
  <si>
    <t>64</t>
  </si>
  <si>
    <t>59218002</t>
  </si>
  <si>
    <t>krajník betonový silniční 500x250x100mm</t>
  </si>
  <si>
    <t>772651014</t>
  </si>
  <si>
    <t>13,8*1,02 'Přepočtené koeficientem množství</t>
  </si>
  <si>
    <t>65</t>
  </si>
  <si>
    <t>9162400RP</t>
  </si>
  <si>
    <t>Příplatek za řezání obrubníků při osazování</t>
  </si>
  <si>
    <t>1217561716</t>
  </si>
  <si>
    <t>66</t>
  </si>
  <si>
    <t>916241113</t>
  </si>
  <si>
    <t>Osazení obrubníku kamenného ležatého s boční opěrou do lože z betonu prostého</t>
  </si>
  <si>
    <t>-356161663</t>
  </si>
  <si>
    <t>Osazení obrubníku kamenného se zřízením lože, s vyplněním a zatřením spár cementovou maltou ležatého s boční opěrou z betonu prostého, do lože z betonu prostého</t>
  </si>
  <si>
    <t>https://podminky.urs.cz/item/CS_URS_2024_02/916241113</t>
  </si>
  <si>
    <t>"stávající" 5</t>
  </si>
  <si>
    <t>"nová" 6,25+28,75+1,56+1,58+2,2+7,85+3,58+0,5+0,5</t>
  </si>
  <si>
    <t>67</t>
  </si>
  <si>
    <t>58380004_A1</t>
  </si>
  <si>
    <t>obrubník kamenný žulový přímý "ATYP-zkosená" 600x300x195-100 mm</t>
  </si>
  <si>
    <t>260379244</t>
  </si>
  <si>
    <t>obrubník kamenný žulový přímý "ATYP-zkosená" 600x300x200-120mm</t>
  </si>
  <si>
    <t>Poznámka k položce:_x000D_
obruba zkosená dle PD_x000D_
šířka: 300 mm_x000D_
výška: 200/120 mm</t>
  </si>
  <si>
    <t>3,58</t>
  </si>
  <si>
    <t>3,58*1,02 'Přepočtené koeficientem množství</t>
  </si>
  <si>
    <t>68</t>
  </si>
  <si>
    <t>58380004_A2.1</t>
  </si>
  <si>
    <t>obrubník kamenný žulový přímý "ATYP-přechodový II" 500x300x200mm</t>
  </si>
  <si>
    <t>-1598691418</t>
  </si>
  <si>
    <t>Poznámka k položce:_x000D_
dle přílohy D.101.5</t>
  </si>
  <si>
    <t>"L" 1</t>
  </si>
  <si>
    <t>"P" 1</t>
  </si>
  <si>
    <t>69</t>
  </si>
  <si>
    <t>58380004</t>
  </si>
  <si>
    <t>obrubník kamenný žulový přímý 1000x250x200mm</t>
  </si>
  <si>
    <t>1507353725</t>
  </si>
  <si>
    <t>Poznámka k položce:_x000D_
Hmotnost: 125 kg/bm</t>
  </si>
  <si>
    <t>6,25</t>
  </si>
  <si>
    <t>6,25*1,02 'Přepočtené koeficientem množství</t>
  </si>
  <si>
    <t>70</t>
  </si>
  <si>
    <t>58380003</t>
  </si>
  <si>
    <t>obrubník kamenný žulový přímý 1000x300x200mm</t>
  </si>
  <si>
    <t>-463583422</t>
  </si>
  <si>
    <t>28,75</t>
  </si>
  <si>
    <t>28,75*1,02 'Přepočtené koeficientem množství</t>
  </si>
  <si>
    <t>71</t>
  </si>
  <si>
    <t>5838000.A3</t>
  </si>
  <si>
    <t>obrubník kamenný žulový přímý 1000x300x450mm</t>
  </si>
  <si>
    <t>509596946</t>
  </si>
  <si>
    <t>7,85</t>
  </si>
  <si>
    <t>7,85*1,02 'Přepočtené koeficientem množství</t>
  </si>
  <si>
    <t>72</t>
  </si>
  <si>
    <t>58380412</t>
  </si>
  <si>
    <t>obrubník kamenný žulový obloukový R 0,5-1m 300x200mm</t>
  </si>
  <si>
    <t>-487435861</t>
  </si>
  <si>
    <t>"R1" 1,56</t>
  </si>
  <si>
    <t>1,56*1,02 'Přepočtené koeficientem množství</t>
  </si>
  <si>
    <t>73</t>
  </si>
  <si>
    <t>58380422</t>
  </si>
  <si>
    <t>obrubník kamenný žulový obloukový R 1-3m 300x200mm</t>
  </si>
  <si>
    <t>-394776584</t>
  </si>
  <si>
    <t>"R2" 1,58</t>
  </si>
  <si>
    <t>"R3" 2,2</t>
  </si>
  <si>
    <t>3,78*1,02 'Přepočtené koeficientem množství</t>
  </si>
  <si>
    <t>74</t>
  </si>
  <si>
    <t>919732211</t>
  </si>
  <si>
    <t>Styčná spára napojení nového živičného povrchu na stávající za tepla š 15 mm hl 25 mm s prořezáním</t>
  </si>
  <si>
    <t>1725449139</t>
  </si>
  <si>
    <t>Styčná pracovní spára při napojení nového živičného povrchu na stávající se zalitím za tepla modifikovanou asfaltovou hmotou s posypem vápenným hydrátem šířky do 15 mm, hloubky do 25 mm včetně prořezání spáry</t>
  </si>
  <si>
    <t>https://podminky.urs.cz/item/CS_URS_2024_02/919732211</t>
  </si>
  <si>
    <t>5,25</t>
  </si>
  <si>
    <t>75</t>
  </si>
  <si>
    <t>919735111</t>
  </si>
  <si>
    <t>Řezání stávajícího živičného krytu hl do 50 mm</t>
  </si>
  <si>
    <t>115344932</t>
  </si>
  <si>
    <t>Řezání stávajícího živičného krytu nebo podkladu hloubky do 50 mm</t>
  </si>
  <si>
    <t>https://podminky.urs.cz/item/CS_URS_2024_02/919735111</t>
  </si>
  <si>
    <t>5,24</t>
  </si>
  <si>
    <t>76</t>
  </si>
  <si>
    <t>919735112</t>
  </si>
  <si>
    <t>Řezání stávajícího živičného krytu hl přes 50 do 100 mm</t>
  </si>
  <si>
    <t>35443409</t>
  </si>
  <si>
    <t>Řezání stávajícího živičného krytu nebo podkladu hloubky přes 50 do 100 mm</t>
  </si>
  <si>
    <t>https://podminky.urs.cz/item/CS_URS_2024_02/919735112</t>
  </si>
  <si>
    <t>77</t>
  </si>
  <si>
    <t>966007213</t>
  </si>
  <si>
    <t>Odstranění vodorovného dopravního značení vodním paprskem z plochy značené barvou</t>
  </si>
  <si>
    <t>-1736801397</t>
  </si>
  <si>
    <t>Odstranění vodorovného dopravního značení vodním paprskem pod tlakem 2 500 barů (např. Peel Jet) z betonového nebo živičného povrchu značeného barvou plošného</t>
  </si>
  <si>
    <t>https://podminky.urs.cz/item/CS_URS_2024_02/966007213</t>
  </si>
  <si>
    <t>1,77</t>
  </si>
  <si>
    <t>78</t>
  </si>
  <si>
    <t>979024443</t>
  </si>
  <si>
    <t>Očištění vybouraných obrubníků a krajníků silničních</t>
  </si>
  <si>
    <t>2127907958</t>
  </si>
  <si>
    <t>Očištění vybouraných prvků komunikací od spojovacího materiálu s odklizením a uložením očištěných hmot a spojovacího materiálu na skládku na vzdálenost do 10 m obrubníků a krajníků, vybouraných z jakéhokoliv lože a s jakoukoliv výplní spár silničních</t>
  </si>
  <si>
    <t>https://podminky.urs.cz/item/CS_URS_2024_02/979024443</t>
  </si>
  <si>
    <t>37,35</t>
  </si>
  <si>
    <t>79</t>
  </si>
  <si>
    <t>979054441</t>
  </si>
  <si>
    <t>Očištění vybouraných z desek nebo dlaždic s původním spárováním z kameniva těženého</t>
  </si>
  <si>
    <t>504209186</t>
  </si>
  <si>
    <t>Očištění vybouraných prvků komunikací od spojovacího materiálu s odklizením a uložením očištěných hmot a spojovacího materiálu na skládku na vzdálenost do 10 m dlaždic, desek nebo tvarovek s původním vyplněním spár kamenivem těženým</t>
  </si>
  <si>
    <t>https://podminky.urs.cz/item/CS_URS_2024_02/979054441</t>
  </si>
  <si>
    <t>2,4</t>
  </si>
  <si>
    <t>80</t>
  </si>
  <si>
    <t>979071121</t>
  </si>
  <si>
    <t>Očištění dlažebních kostek drobných s původním spárováním kamenivem těženým</t>
  </si>
  <si>
    <t>287209308</t>
  </si>
  <si>
    <t>Očištění vybouraných dlažebních kostek od spojovacího materiálu, s uložením očištěných kostek na skládku, s odklizením odpadových hmot na hromady a s odklizením vybouraných kostek na vzdálenost do 3 m drobných, s původním vyplněním spár kamenivem těženým</t>
  </si>
  <si>
    <t>https://podminky.urs.cz/item/CS_URS_2024_02/979071121</t>
  </si>
  <si>
    <t>1,95</t>
  </si>
  <si>
    <t>81</t>
  </si>
  <si>
    <t>979071122</t>
  </si>
  <si>
    <t>Očištění dlažebních kostek drobných s původním spárováním živičnou směsí nebo MC</t>
  </si>
  <si>
    <t>-542626744</t>
  </si>
  <si>
    <t>Očištění vybouraných dlažebních kostek od spojovacího materiálu, s uložením očištěných kostek na skládku, s odklizením odpadových hmot na hromady a s odklizením vybouraných kostek na vzdálenost do 3 m drobných, s původním vyplněním spár živicí nebo cementovou maltou</t>
  </si>
  <si>
    <t>https://podminky.urs.cz/item/CS_URS_2024_02/979071122</t>
  </si>
  <si>
    <t>107,51</t>
  </si>
  <si>
    <t>82</t>
  </si>
  <si>
    <t>979071131</t>
  </si>
  <si>
    <t>Očištění dlažebních kostek mozaikových kamenivem těženým nebo MV</t>
  </si>
  <si>
    <t>115740523</t>
  </si>
  <si>
    <t>Očištění vybouraných dlažebních kostek od spojovacího materiálu, s uložením očištěných kostek na skládku, s odklizením odpadových hmot na hromady a s odklizením vybouraných kostek na vzdálenost do 3 m mozaikových, s původním vyplněním spár kamenivem těženým nebo cementovou maltou</t>
  </si>
  <si>
    <t>https://podminky.urs.cz/item/CS_URS_2024_02/979071131</t>
  </si>
  <si>
    <t>50,07</t>
  </si>
  <si>
    <t>96</t>
  </si>
  <si>
    <t>Bourání konstrukcí</t>
  </si>
  <si>
    <t>83</t>
  </si>
  <si>
    <t>113106111</t>
  </si>
  <si>
    <t>Rozebrání dlažeb z mozaiky komunikací pro pěší ručně</t>
  </si>
  <si>
    <t>554456366</t>
  </si>
  <si>
    <t>Rozebrání dlažeb komunikací pro pěší s přemístěním hmot na skládku na vzdálenost do 3 m nebo s naložením na dopravní prostředek s ložem z kameniva nebo živice a s jakoukoliv výplní spár ručně z mozaiky</t>
  </si>
  <si>
    <t>https://podminky.urs.cz/item/CS_URS_2024_02/113106111</t>
  </si>
  <si>
    <t>"černá" 38,16</t>
  </si>
  <si>
    <t>"šedá" 2,84</t>
  </si>
  <si>
    <t>84</t>
  </si>
  <si>
    <t>113106121</t>
  </si>
  <si>
    <t>Rozebrání dlažeb z betonových nebo kamenných dlaždic komunikací pro pěší ručně</t>
  </si>
  <si>
    <t>-758038837</t>
  </si>
  <si>
    <t>Rozebrání dlažeb komunikací pro pěší s přemístěním hmot na skládku na vzdálenost do 3 m nebo s naložením na dopravní prostředek s ložem z kameniva nebo živice a s jakoukoliv výplní spár ručně z betonových nebo kameninových dlaždic, desek nebo tvarovek</t>
  </si>
  <si>
    <t>https://podminky.urs.cz/item/CS_URS_2024_02/113106121</t>
  </si>
  <si>
    <t>"hladké desky" 2,4</t>
  </si>
  <si>
    <t>85</t>
  </si>
  <si>
    <t>113106161</t>
  </si>
  <si>
    <t>Rozebrání dlažeb vozovek z drobných kostek s ložem z kameniva ručně</t>
  </si>
  <si>
    <t>495329595</t>
  </si>
  <si>
    <t>Rozebrání dlažeb vozovek a ploch s přemístěním hmot na skládku na vzdálenost do 3 m nebo s naložením na dopravní prostředek, s jakoukoliv výplní spár ručně z drobných kostek nebo odseků s ložem z kameniva</t>
  </si>
  <si>
    <t>https://podminky.urs.cz/item/CS_URS_2024_02/113106161</t>
  </si>
  <si>
    <t>86</t>
  </si>
  <si>
    <t>113107331</t>
  </si>
  <si>
    <t>Odstranění podkladu z betonu prostého tl přes 100 do 150 mm strojně pl do 50 m2</t>
  </si>
  <si>
    <t>-711291971</t>
  </si>
  <si>
    <t>Odstranění podkladů nebo krytů strojně plochy jednotlivě do 50 m2 s přemístěním hmot na skládku na vzdálenost do 3 m nebo s naložením na dopravní prostředek z betonu prostého, o tl. vrstvy přes 100 do 150 mm</t>
  </si>
  <si>
    <t>https://podminky.urs.cz/item/CS_URS_2024_02/113107331</t>
  </si>
  <si>
    <t>Poznámka k položce:_x000D_
rozebrání pro opětovné použití</t>
  </si>
  <si>
    <t>"kamenná kostka drobná v betonovém loži" 107,51</t>
  </si>
  <si>
    <t>87</t>
  </si>
  <si>
    <t>113154512</t>
  </si>
  <si>
    <t>Frézování živičného krytu tl 40 mm pruh š do 0,5 m pl do 500 m2</t>
  </si>
  <si>
    <t>1244954232</t>
  </si>
  <si>
    <t>Frézování živičného podkladu nebo krytu s naložením hmot na dopravní prostředek plochy do 500 m2 pruhu šířky do 0,5 m, tloušťky vrstvy 40 mm</t>
  </si>
  <si>
    <t>https://podminky.urs.cz/item/CS_URS_2024_02/113154512</t>
  </si>
  <si>
    <t>45,31</t>
  </si>
  <si>
    <t>88</t>
  </si>
  <si>
    <t>113154517</t>
  </si>
  <si>
    <t>Frézování živičného krytu tl 90 mm pruh š do 0,5 m pl do 500 m2</t>
  </si>
  <si>
    <t>-270398984</t>
  </si>
  <si>
    <t>Frézování živičného podkladu nebo krytu s naložením hmot na dopravní prostředek plochy do 500 m2 pruhu šířky do 0,5 m, tloušťky vrstvy 90 mm</t>
  </si>
  <si>
    <t>https://podminky.urs.cz/item/CS_URS_2024_02/113154517</t>
  </si>
  <si>
    <t>43,66</t>
  </si>
  <si>
    <t>89</t>
  </si>
  <si>
    <t>113201111</t>
  </si>
  <si>
    <t>Vytrhání obrub chodníkových ležatých</t>
  </si>
  <si>
    <t>-612026163</t>
  </si>
  <si>
    <t>Vytrhání obrub s vybouráním lože, s přemístěním hmot na skládku na vzdálenost do 3 m nebo s naložením na dopravní prostředek chodníkových ležatých</t>
  </si>
  <si>
    <t>https://podminky.urs.cz/item/CS_URS_2024_02/113201111</t>
  </si>
  <si>
    <t>"přídlažba" 2,99/0,25</t>
  </si>
  <si>
    <t>90</t>
  </si>
  <si>
    <t>113201112</t>
  </si>
  <si>
    <t>Vytrhání obrub silničních ležatých</t>
  </si>
  <si>
    <t>-1464740326</t>
  </si>
  <si>
    <t>Vytrhání obrub s vybouráním lože, s přemístěním hmot na skládku na vzdálenost do 3 m nebo s naložením na dopravní prostředek silničních ležatých</t>
  </si>
  <si>
    <t>https://podminky.urs.cz/item/CS_URS_2024_02/113201112</t>
  </si>
  <si>
    <t>"kamenná obruba" 5+20,47+11,88</t>
  </si>
  <si>
    <t>91</t>
  </si>
  <si>
    <t>113203111</t>
  </si>
  <si>
    <t>Vytrhání obrub z dlažebních kostek</t>
  </si>
  <si>
    <t>-952627434</t>
  </si>
  <si>
    <t>Vytrhání obrub s vybouráním lože, s přemístěním hmot na skládku na vzdálenost do 3 m nebo s naložením na dopravní prostředek z dlažebních kostek</t>
  </si>
  <si>
    <t>https://podminky.urs.cz/item/CS_URS_2024_02/113203111</t>
  </si>
  <si>
    <t>"kostka velká" 8,1</t>
  </si>
  <si>
    <t>92</t>
  </si>
  <si>
    <t>961044111</t>
  </si>
  <si>
    <t>Bourání základů z betonu prostého</t>
  </si>
  <si>
    <t>-1998055758</t>
  </si>
  <si>
    <t>https://podminky.urs.cz/item/CS_URS_2024_02/961044111</t>
  </si>
  <si>
    <t>"betonový práh" 0,2*0,2*1</t>
  </si>
  <si>
    <t>93</t>
  </si>
  <si>
    <t>966006132</t>
  </si>
  <si>
    <t>Odstranění značek dopravních nebo orientačních se sloupky s betonovými patkami</t>
  </si>
  <si>
    <t>-1449607597</t>
  </si>
  <si>
    <t>Odstranění dopravních nebo orientačních značek se sloupkem s uložením hmot na vzdálenost do 20 m nebo s naložením na dopravní prostředek, se zásypem jam a jeho zhutněním s betonovou patkou</t>
  </si>
  <si>
    <t>https://podminky.urs.cz/item/CS_URS_2024_02/966006132</t>
  </si>
  <si>
    <t>94</t>
  </si>
  <si>
    <t>966006211</t>
  </si>
  <si>
    <t>Odstranění svislých dopravních značek ze sloupů, sloupků nebo konzol</t>
  </si>
  <si>
    <t>-1216193583</t>
  </si>
  <si>
    <t>Odstranění (demontáž) svislých dopravních značek s odklizením materiálu na skládku na vzdálenost do 20 m nebo s naložením na dopravní prostředek ze sloupů, sloupků nebo konzol</t>
  </si>
  <si>
    <t>https://podminky.urs.cz/item/CS_URS_2024_02/966006211</t>
  </si>
  <si>
    <t>1+1+2</t>
  </si>
  <si>
    <t>997</t>
  </si>
  <si>
    <t>Přesun sutě</t>
  </si>
  <si>
    <t>95</t>
  </si>
  <si>
    <t>997221551</t>
  </si>
  <si>
    <t>Vodorovná doprava suti ze sypkých materiálů do 1 km</t>
  </si>
  <si>
    <t>1432220249</t>
  </si>
  <si>
    <t>Vodorovná doprava suti bez naložení, ale se složením a s hrubým urovnáním ze sypkých materiálů, na vzdálenost do 1 km</t>
  </si>
  <si>
    <t>https://podminky.urs.cz/item/CS_URS_2024_02/997221551</t>
  </si>
  <si>
    <t>"podklad na trvalou/recyklační skládku" (50,07*0,163)+(2,84*(0,255-0,12))+(1,95*(0,32-0,22))</t>
  </si>
  <si>
    <t>"frézink na trvalou/recyklační skládku" 4,169+9,038</t>
  </si>
  <si>
    <t>997221559</t>
  </si>
  <si>
    <t>Příplatek ZKD 1 km u vodorovné dopravy suti ze sypkých materiálů</t>
  </si>
  <si>
    <t>361653471</t>
  </si>
  <si>
    <t>Vodorovná doprava suti bez naložení, ale se složením a s hrubým urovnáním Příplatek k ceně za každý další započatý 1 km přes 1 km</t>
  </si>
  <si>
    <t>https://podminky.urs.cz/item/CS_URS_2024_02/997221559</t>
  </si>
  <si>
    <t>"podklad na trvalou/recyklační skládku" ((50,07*0,163)+(2,84*(0,255-0,12))+(1,95*(0,32-0,22)))*9</t>
  </si>
  <si>
    <t>"frézink na trvalou/recyklační skládku" (4,169+9,038)*9</t>
  </si>
  <si>
    <t>97</t>
  </si>
  <si>
    <t>997221561</t>
  </si>
  <si>
    <t>Vodorovná doprava suti z kusových materiálů do 1 km</t>
  </si>
  <si>
    <t>-1745277225</t>
  </si>
  <si>
    <t>Vodorovná doprava suti bez naložení, ale se složením a s hrubým urovnáním z kusových materiálů, na vzdálenost do 1 km</t>
  </si>
  <si>
    <t>https://podminky.urs.cz/item/CS_URS_2024_02/997221561</t>
  </si>
  <si>
    <t>"beton na trvalou/recyklační skládku" (107,51*(0,325-0,22))+2,751+5*(0,29-0,15)+0,932+0,08+0,164+0,3+0,457</t>
  </si>
  <si>
    <t>"dlažba na skládku investora, bez poplatku" (2,84*0,118)+(2,4*0,12)+(33,615*0,22)</t>
  </si>
  <si>
    <t>"obruby na trvalou/recyklační skládku" (20,47+11,88)*0,29</t>
  </si>
  <si>
    <t>98</t>
  </si>
  <si>
    <t>997221569</t>
  </si>
  <si>
    <t>Příplatek ZKD 1 km u vodorovné dopravy suti z kusových materiálů</t>
  </si>
  <si>
    <t>1528496100</t>
  </si>
  <si>
    <t>https://podminky.urs.cz/item/CS_URS_2024_02/997221569</t>
  </si>
  <si>
    <t>"beton na trvalou/recyklační skládku" ((107,51*(0,325-0,22))+2,751+5*(0,29-0,15)+0,932+0,08+0,164+0,3+0,457)*9</t>
  </si>
  <si>
    <t>"dlažba na skládku investora, bez poplatku" ((2,84*0,118)+(2,4*0,12)+(33,615*0,22))*3</t>
  </si>
  <si>
    <t>"obruby na trvalou/recyklační skládku" ((20,47+11,88)*0,29)*9</t>
  </si>
  <si>
    <t>99</t>
  </si>
  <si>
    <t>997221611</t>
  </si>
  <si>
    <t>Nakládání suti na dopravní prostředky pro vodorovnou dopravu</t>
  </si>
  <si>
    <t>-377575382</t>
  </si>
  <si>
    <t>Nakládání na dopravní prostředky pro vodorovnou dopravu suti</t>
  </si>
  <si>
    <t>https://podminky.urs.cz/item/CS_URS_2024_02/997221611</t>
  </si>
  <si>
    <t>8,018</t>
  </si>
  <si>
    <t>100</t>
  </si>
  <si>
    <t>997221861</t>
  </si>
  <si>
    <t>Poplatek za uložení na recyklační skládce (skládkovné) stavebního odpadu z prostého betonu pod kódem 17 01 01</t>
  </si>
  <si>
    <t>-439008166</t>
  </si>
  <si>
    <t>Poplatek za uložení stavebního odpadu na recyklační skládce (skládkovné) z prostého betonu zatříděného do Katalogu odpadů pod kódem 17 01 01</t>
  </si>
  <si>
    <t>https://podminky.urs.cz/item/CS_URS_2024_02/997221861</t>
  </si>
  <si>
    <t>(107,51*(0,325-0,22))+2,751+5*(0,29-0,15)+0,932+0,08+0,164+0,3+0,457</t>
  </si>
  <si>
    <t>101</t>
  </si>
  <si>
    <t>997221873</t>
  </si>
  <si>
    <t>Poplatek za uložení na recyklační skládce (skládkovné) stavebního odpadu zeminy a kamení zatříděného do Katalogu odpadů pod kódem 17 05 04</t>
  </si>
  <si>
    <t>-710124022</t>
  </si>
  <si>
    <t>https://podminky.urs.cz/item/CS_URS_2024_02/997221873</t>
  </si>
  <si>
    <t>(50,07*0,163)+(2,84*(0,255-0,12))+(1,95*(0,32-0,22))</t>
  </si>
  <si>
    <t>(20,47+11,88)*0,29</t>
  </si>
  <si>
    <t>102</t>
  </si>
  <si>
    <t>997221875</t>
  </si>
  <si>
    <t>Poplatek za uložení na recyklační skládce (skládkovné) stavebního odpadu asfaltového bez obsahu dehtu zatříděného do Katalogu odpadů pod kódem 17 03 02</t>
  </si>
  <si>
    <t>393620751</t>
  </si>
  <si>
    <t>Poplatek za uložení stavebního odpadu na recyklační skládce (skládkovné) asfaltového bez obsahu dehtu zatříděného do Katalogu odpadů pod kódem 17 03 02</t>
  </si>
  <si>
    <t>https://podminky.urs.cz/item/CS_URS_2024_02/997221875</t>
  </si>
  <si>
    <t>4,169+9,038</t>
  </si>
  <si>
    <t>998</t>
  </si>
  <si>
    <t>Přesun hmot</t>
  </si>
  <si>
    <t>103</t>
  </si>
  <si>
    <t>998223011</t>
  </si>
  <si>
    <t>Přesun hmot pro pozemní komunikace s krytem dlážděným</t>
  </si>
  <si>
    <t>-708200455</t>
  </si>
  <si>
    <t>Přesun hmot pro pozemní komunikace s krytem dlážděným dopravní vzdálenost do 200 m jakékoliv délky objektu</t>
  </si>
  <si>
    <t>https://podminky.urs.cz/item/CS_URS_2024_02/998223011</t>
  </si>
  <si>
    <t>SO 401 - Veřejné osvětlení</t>
  </si>
  <si>
    <t>D0 - Instalační materiál a kabelová vedení</t>
  </si>
  <si>
    <t>D1 - Demontáže</t>
  </si>
  <si>
    <t>D2 - Montážní práce</t>
  </si>
  <si>
    <t>D3 - Zemní práce</t>
  </si>
  <si>
    <t>OST - Ostatní</t>
  </si>
  <si>
    <t>D0</t>
  </si>
  <si>
    <t>Instalační materiál a kabelová vedení</t>
  </si>
  <si>
    <t>Pol1</t>
  </si>
  <si>
    <t>CYKY - J  4x16 mm   (B)</t>
  </si>
  <si>
    <t>Pol2</t>
  </si>
  <si>
    <t>CYKY - J  3 x 4 mm   (C)</t>
  </si>
  <si>
    <t>Pol3</t>
  </si>
  <si>
    <t>Kabel CYKY - J 3x1,5 mm (C)</t>
  </si>
  <si>
    <t>Pol4</t>
  </si>
  <si>
    <t>Drát 10 PVC 10/13 FeZn+PVC 0,695kg/m</t>
  </si>
  <si>
    <t>Pol5</t>
  </si>
  <si>
    <t>SP - svorka připojovací</t>
  </si>
  <si>
    <t>ks</t>
  </si>
  <si>
    <t>Pol6</t>
  </si>
  <si>
    <t>SU - svorka univerzální V001</t>
  </si>
  <si>
    <t>Pol7</t>
  </si>
  <si>
    <t>Stožár přechodový STP 6-A (133/89/76) bezpaticový 3-stup.</t>
  </si>
  <si>
    <t>Pol8</t>
  </si>
  <si>
    <t>Stožár přechodový STP 6-B (133/108/89) bezpaticový 3-stup.</t>
  </si>
  <si>
    <t>Pol9</t>
  </si>
  <si>
    <t>Výložník UD1-500A na d=76, pozink</t>
  </si>
  <si>
    <t>Pol10</t>
  </si>
  <si>
    <t>Výložník UD1-2000B na d=89, pozink</t>
  </si>
  <si>
    <t>Pol11</t>
  </si>
  <si>
    <t>Ochranná manžeta OMP 133</t>
  </si>
  <si>
    <t>Pol12</t>
  </si>
  <si>
    <t>Trubka ochranná korugovaná 63 (09063 BA)</t>
  </si>
  <si>
    <t>Pol13</t>
  </si>
  <si>
    <t>Výstražná folie  22/50</t>
  </si>
  <si>
    <t>Pol14</t>
  </si>
  <si>
    <t>SV-A 6.16.4 stožár.výzbroj  /H416110/</t>
  </si>
  <si>
    <t>Pol15</t>
  </si>
  <si>
    <t>Poj.6A D01 gL/gG E14</t>
  </si>
  <si>
    <t>Pol16</t>
  </si>
  <si>
    <t>Svítidlo TECEO S (Zebra right) /5369/20 LED/500mA/NW/Back light/32,1W/4236lm</t>
  </si>
  <si>
    <t>Poznámka k položce:_x000D_
svítidlo vybaveno programovatelnou regulací příkonu a CLO</t>
  </si>
  <si>
    <t>Pol17</t>
  </si>
  <si>
    <t>Svítidlo TECEO S (Zebra right) /5369/20 LED/NW/Back light/350 mA/22,4W/3101lm</t>
  </si>
  <si>
    <t>Pol18</t>
  </si>
  <si>
    <t>Recykl. poplatek 8,40 Kč svítidlo</t>
  </si>
  <si>
    <t>Pol19</t>
  </si>
  <si>
    <t>SMH4 1,5-6  kabelová spojka 145247</t>
  </si>
  <si>
    <t>Pol20</t>
  </si>
  <si>
    <t>SMH4 6-25 smršt.spojka 145300</t>
  </si>
  <si>
    <t>D1</t>
  </si>
  <si>
    <t>Demontáže</t>
  </si>
  <si>
    <t>Pol21</t>
  </si>
  <si>
    <t>Svítidla výbojková typ  444 23 16-250 W, SHC na vyloz.</t>
  </si>
  <si>
    <t>Svítidla výbojková typ 444 23 16-250 W, SHC na vyloz.</t>
  </si>
  <si>
    <t>Pol22</t>
  </si>
  <si>
    <t>Výložníky ocel.- jednoram.- do hmotnosti 35 kg</t>
  </si>
  <si>
    <t>Pol23</t>
  </si>
  <si>
    <t>Osv.st. - ocel - do délky 12 m</t>
  </si>
  <si>
    <t>D2</t>
  </si>
  <si>
    <t>Montážní práce</t>
  </si>
  <si>
    <t>Pol24</t>
  </si>
  <si>
    <t>CYKY-CYKYm 750V 4x16 volně uložený</t>
  </si>
  <si>
    <t>Pol25</t>
  </si>
  <si>
    <t>CYKY-CYKYm 750V 3x4 volně uložený</t>
  </si>
  <si>
    <t>Pol26</t>
  </si>
  <si>
    <t>CYKY-CYKYm 750V 3x1.5 volně uložený</t>
  </si>
  <si>
    <t>Pol27</t>
  </si>
  <si>
    <t>Osv.st. - ocel - do délky 6 m</t>
  </si>
  <si>
    <t>Pol28</t>
  </si>
  <si>
    <t>Výložníky ocel.- jednoramenný na sloup</t>
  </si>
  <si>
    <t>Pol29</t>
  </si>
  <si>
    <t>Ochranná manžeta OMP natavení</t>
  </si>
  <si>
    <t>Pol30</t>
  </si>
  <si>
    <t>Trubka oheb. elektroinst. ochranná do pr. 80mm</t>
  </si>
  <si>
    <t>Pol31</t>
  </si>
  <si>
    <t>Krytí kab.fólie výstražné z PVC</t>
  </si>
  <si>
    <t>Pol32</t>
  </si>
  <si>
    <t>Elektrovýzbroj st. pro 2 okruhy</t>
  </si>
  <si>
    <t>Pol33</t>
  </si>
  <si>
    <t>Pojistky do 500 V    E 27 do 25 A</t>
  </si>
  <si>
    <t>Pojistky do 500 V E 27 do 25 A</t>
  </si>
  <si>
    <t>Pol34</t>
  </si>
  <si>
    <t>Uzem. vedení v zemi  FeZn  d  8 - 10 mm</t>
  </si>
  <si>
    <t>Uzem. vedení v zemi FeZn d 8 - 10 mm</t>
  </si>
  <si>
    <t>Pol35</t>
  </si>
  <si>
    <t>Svorky hromosvodové nad 2 šrouby (ST,SJ,SK,SZ,SR..)</t>
  </si>
  <si>
    <t>Pol36</t>
  </si>
  <si>
    <t>Svorky hromosvodové do 2 šroubů (SS,SR 03)</t>
  </si>
  <si>
    <t>Pol37</t>
  </si>
  <si>
    <t>Svítidla VO s LED zdrojem na výlož</t>
  </si>
  <si>
    <t>Pol38</t>
  </si>
  <si>
    <t>Ukončení celoplast. kabelů  do 4 x 16 mm2</t>
  </si>
  <si>
    <t>Ukončení celoplast. kabelů do 4 x 16 mm2</t>
  </si>
  <si>
    <t>Pol39</t>
  </si>
  <si>
    <t>Ukončení celoplast. kabelů  do 3 x 4 mm2</t>
  </si>
  <si>
    <t>Ukončení celoplast. kabelů do 3 x 4 mm2</t>
  </si>
  <si>
    <t>Pol40</t>
  </si>
  <si>
    <t>Ukončení vodičů  do  16   mm2</t>
  </si>
  <si>
    <t>Ukončení vodičů do 16 mm2</t>
  </si>
  <si>
    <t>Pol41</t>
  </si>
  <si>
    <t>Ukončení vodičů  do   6   mm2</t>
  </si>
  <si>
    <t>Ukončení vodičů do 6 mm2</t>
  </si>
  <si>
    <t>Pol42</t>
  </si>
  <si>
    <t>Ukončení vodičů  do   2.5 mm2</t>
  </si>
  <si>
    <t>Ukončení vodičů do 2.5 mm2</t>
  </si>
  <si>
    <t>Pol43</t>
  </si>
  <si>
    <t>Kabel. spojka litina 1 kV SV      4 x 16 mm2</t>
  </si>
  <si>
    <t>Kabel. spojka litina 1 kV SV 4 x 16 mm2</t>
  </si>
  <si>
    <t>Pol44</t>
  </si>
  <si>
    <t>Kabel. spojka litina 1 kV SV do 4 x 4 mm2</t>
  </si>
  <si>
    <t>D3</t>
  </si>
  <si>
    <t>Pol45</t>
  </si>
  <si>
    <t>Jáma pro stož.veř.osvět.do 2 m3 výkop ruční zemina tř.3</t>
  </si>
  <si>
    <t>Pol46</t>
  </si>
  <si>
    <t>Betonový základ do rostlé zeminy bez bednění</t>
  </si>
  <si>
    <t>Pol47</t>
  </si>
  <si>
    <t>Pouzdr.zákl.pro stož.veř.osv.mimo osu kab.,d250x1000mm</t>
  </si>
  <si>
    <t>Pol48</t>
  </si>
  <si>
    <t>Hloubení kabelové rýhy 35cm šir.,40cm hlub.,zem.tř.3</t>
  </si>
  <si>
    <t>Pol49</t>
  </si>
  <si>
    <t>Ruční zához kab.rýhy,šíř.35cm,hloub.40cm,zemina třídy 3</t>
  </si>
  <si>
    <t>Pol50</t>
  </si>
  <si>
    <t>Rozbourání betonového základu</t>
  </si>
  <si>
    <t>OST</t>
  </si>
  <si>
    <t>Ostatní</t>
  </si>
  <si>
    <t>OST_11</t>
  </si>
  <si>
    <t>Podružný materiál</t>
  </si>
  <si>
    <t>1024</t>
  </si>
  <si>
    <t>1199538173</t>
  </si>
  <si>
    <t>OST_12</t>
  </si>
  <si>
    <t>Montážní plošina</t>
  </si>
  <si>
    <t>-353570581</t>
  </si>
  <si>
    <t>VRN 101 - 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</si>
  <si>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</si>
  <si>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</si>
  <si>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</si>
  <si>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</si>
  <si>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</t>
  </si>
  <si>
    <t>VRN1</t>
  </si>
  <si>
    <t>Průzkumné, geodetické a projektové práce</t>
  </si>
  <si>
    <t>012164000</t>
  </si>
  <si>
    <t>Vytyčení a zaměření inženýrských sítí</t>
  </si>
  <si>
    <t>kpl</t>
  </si>
  <si>
    <t>-937734132</t>
  </si>
  <si>
    <t>https://podminky.urs.cz/item/CS_URS_2024_02/012164000</t>
  </si>
  <si>
    <t>012303000</t>
  </si>
  <si>
    <t>Zeměměřičské práce při provádění stavby</t>
  </si>
  <si>
    <t>1543047127</t>
  </si>
  <si>
    <t>https://podminky.urs.cz/item/CS_URS_2024_02/012303000</t>
  </si>
  <si>
    <t>012444000</t>
  </si>
  <si>
    <t>Geodetické měření skutečného provedení stavby</t>
  </si>
  <si>
    <t>-1331217186</t>
  </si>
  <si>
    <t>https://podminky.urs.cz/item/CS_URS_2024_02/012444000</t>
  </si>
  <si>
    <t>VRN3</t>
  </si>
  <si>
    <t>Zařízení staveniště</t>
  </si>
  <si>
    <t>030001000</t>
  </si>
  <si>
    <t>-386089193</t>
  </si>
  <si>
    <t>https://podminky.urs.cz/item/CS_URS_2024_02/030001000</t>
  </si>
  <si>
    <t>Poznámka k položce:_x000D_
Kompletní zařízení staveniště pro celou stavbu  včetně zajištění potřebných povolení a rozhodnutí.   _x000D_
Položka zahrnuje náklady spojené se staveništními komunikacemi, vstupem a vjezdem na staveniště, nasvětlení výkopů a lávky přes výkopy, staveništní přípojky vody, kanalizace, elektrické energie, zajištění dodávky elektrické energie, rozvody médií po stavbě a s tím spojených nákladů s odstávkou a zabezpečení stávajících IS proti poškození, kancelářské plochy pro potřeby zhotovitele a zástupce investora, sociální zařízení, zajištění skladovacích ploch a prostor pro potřeby stavby. Komplexní ostrahu a zabezpečení staveniště. Monitoring vlivu stavby na okolní prostředí (hluk, prašnost, doprava).Poplatky a náklady spojené se záborem veřejného prostranství a s tím související dopravní značení a zabezpečení pracoviště.Poplatky a náklady za spotřebované energie, plyn a vodu atd. v době výstavby až do předání díla.Zajištění údržby veřejných komunikací a komunikací pro pěší v průběhu celé stavby, včetně případné zimní údržby.</t>
  </si>
  <si>
    <t>034303000</t>
  </si>
  <si>
    <t>Dopravní značení na staveništi</t>
  </si>
  <si>
    <t>2014513641</t>
  </si>
  <si>
    <t>https://podminky.urs.cz/item/CS_URS_2024_02/034303000</t>
  </si>
  <si>
    <t>VRN4</t>
  </si>
  <si>
    <t>Inženýrská činnost</t>
  </si>
  <si>
    <t>043154000</t>
  </si>
  <si>
    <t>Zkoušky hutnicí</t>
  </si>
  <si>
    <t>1532232001</t>
  </si>
  <si>
    <t>https://podminky.urs.cz/item/CS_URS_2024_02/043154000</t>
  </si>
  <si>
    <t>04400200R</t>
  </si>
  <si>
    <t>Revize a zkoušky SO 401</t>
  </si>
  <si>
    <t>173026142</t>
  </si>
  <si>
    <t>SO 102 - Přechody u Jana z Dražic</t>
  </si>
  <si>
    <t>SO 102 - Komunikace a zpevněné plochy</t>
  </si>
  <si>
    <t>122251101</t>
  </si>
  <si>
    <t>Odkopávky a prokopávky nezapažené v hornině třídy těžitelnosti I skupiny 3 objem do 20 m3 strojně</t>
  </si>
  <si>
    <t>-864387031</t>
  </si>
  <si>
    <t>Odkopávky a prokopávky nezapažené strojně v hornině třídy těžitelnosti I skupiny 3 do 20 m3</t>
  </si>
  <si>
    <t>https://podminky.urs.cz/item/CS_URS_2024_02/122251101</t>
  </si>
  <si>
    <t>32,53*0,2</t>
  </si>
  <si>
    <t>84,51*0,1</t>
  </si>
  <si>
    <t>14,957</t>
  </si>
  <si>
    <t>14,957*1,8 'Přepočtené koeficientem množství</t>
  </si>
  <si>
    <t>107,02+8,62</t>
  </si>
  <si>
    <t>"vjezd" 8,62+8,62</t>
  </si>
  <si>
    <t>"chodník" 107,02</t>
  </si>
  <si>
    <t>565135101</t>
  </si>
  <si>
    <t>Asfaltový beton vrstva podkladní ACP 16+ (obalované kamenivo OKS) tl 50 mm š do 1,5 m</t>
  </si>
  <si>
    <t>2078825758</t>
  </si>
  <si>
    <t>Asfaltový beton vrstva podkladní ACP 16+ (obalované kamenivo střednězrnné - OKS) s rozprostřením a zhutněním v pruhu šířky do 1,5 m, po zhutnění tl. 50 mm</t>
  </si>
  <si>
    <t>https://podminky.urs.cz/item/CS_URS_2024_02/565135101</t>
  </si>
  <si>
    <t>16,83</t>
  </si>
  <si>
    <t>61,74+16,83</t>
  </si>
  <si>
    <t>61,74</t>
  </si>
  <si>
    <t>"vjezd"</t>
  </si>
  <si>
    <t>"stávající kostky" 14,2-8</t>
  </si>
  <si>
    <t>"nové kostky" 37,08-6,2</t>
  </si>
  <si>
    <t>58381007</t>
  </si>
  <si>
    <t>kostka štípaná dlažební žula drobná 8/10 šedá</t>
  </si>
  <si>
    <t>86308220</t>
  </si>
  <si>
    <t>37,08-6,2</t>
  </si>
  <si>
    <t>30,88*1,03 'Přepočtené koeficientem množství</t>
  </si>
  <si>
    <t>591241111</t>
  </si>
  <si>
    <t>Kladení dlažby z kostek drobných z kamene na MC tl 50 mm</t>
  </si>
  <si>
    <t>-1311592824</t>
  </si>
  <si>
    <t>Kladení dlažby z kostek s provedením lože do tl. 50 mm, s vyplněním spár, s dvojím beraněním a se smetením přebytečného materiálu na krajnici drobných z kamene, do lože z cementové malty</t>
  </si>
  <si>
    <t>https://podminky.urs.cz/item/CS_URS_2024_02/591241111</t>
  </si>
  <si>
    <t>Poznámka k položce:_x000D_
Spárování M25 XF4</t>
  </si>
  <si>
    <t>"vozovka - dlažba stávající" 8</t>
  </si>
  <si>
    <t>"arte pražská kostka stávající" 28,25</t>
  </si>
  <si>
    <t>"černá + růžová" 1,69</t>
  </si>
  <si>
    <t>"černá" 176,49</t>
  </si>
  <si>
    <t>"bílá" 26,02</t>
  </si>
  <si>
    <t>"růžová" 3,29</t>
  </si>
  <si>
    <t>"arte pražská kostka nová" 25,68</t>
  </si>
  <si>
    <t>"černá" 56,47</t>
  </si>
  <si>
    <t>59246000.R</t>
  </si>
  <si>
    <t xml:space="preserve">dlažba skladebná betonová 100x100mm tl 100mm "arte pražská kostka" </t>
  </si>
  <si>
    <t>-530566479</t>
  </si>
  <si>
    <t>25,68</t>
  </si>
  <si>
    <t>25,68*1,03 'Přepočtené koeficientem množství</t>
  </si>
  <si>
    <t>56,47</t>
  </si>
  <si>
    <t>56,47*1,03 'Přepočtené koeficientem množství</t>
  </si>
  <si>
    <t>"hmatové prvky" 50,43</t>
  </si>
  <si>
    <t>"lemování" 34,16</t>
  </si>
  <si>
    <t>596841120</t>
  </si>
  <si>
    <t>Kladení betonové dlažby komunikací pro pěší do lože z cement malty velikosti do 0,09 m2 pl do 50 m2</t>
  </si>
  <si>
    <t>-1808107452</t>
  </si>
  <si>
    <t>Kladení dlažby z betonových nebo kameninových dlaždic komunikací pro pěší s vyplněním spár a se smetením přebytečného materiálu na vzdálenost do 3 m s ložem z cementové malty tl. do 30 mm velikosti dlaždic do 0,09 m2 (bez zámku), pro plochy do 50 m2</t>
  </si>
  <si>
    <t>https://podminky.urs.cz/item/CS_URS_2024_02/596841120</t>
  </si>
  <si>
    <t>"hmatové prvky" 4,56</t>
  </si>
  <si>
    <t>"lemování" 3,06</t>
  </si>
  <si>
    <t>"chodník + vjezd"</t>
  </si>
  <si>
    <t>"dlažba pro nevidomé" 4,56+50,43</t>
  </si>
  <si>
    <t>54,99*1,03 'Přepočtené koeficientem množství</t>
  </si>
  <si>
    <t>"Chodník + vjezd"</t>
  </si>
  <si>
    <t>"lemování hmatové dlaby" 3,06+34,16</t>
  </si>
  <si>
    <t>37,22*1,03 'Přepočtené koeficientem množství</t>
  </si>
  <si>
    <t>912211131</t>
  </si>
  <si>
    <t>Montáž směrového sloupku plastového pružného (balisety) přišroubováním k podkladu</t>
  </si>
  <si>
    <t>64176835</t>
  </si>
  <si>
    <t>Montáž směrového sloupku plastového pružného - balisety přišroubováním k podkladu</t>
  </si>
  <si>
    <t>https://podminky.urs.cz/item/CS_URS_2024_02/912211131</t>
  </si>
  <si>
    <t>56288000</t>
  </si>
  <si>
    <t>sloupek plastový baliseta</t>
  </si>
  <si>
    <t>-735063297</t>
  </si>
  <si>
    <t>"stávající" 1+2+2</t>
  </si>
  <si>
    <t>40445608</t>
  </si>
  <si>
    <t>značky upravující přednost P1, P4 700mm</t>
  </si>
  <si>
    <t>-1499443471</t>
  </si>
  <si>
    <t>"P4" 1</t>
  </si>
  <si>
    <t>"nový" 4</t>
  </si>
  <si>
    <t>915211111</t>
  </si>
  <si>
    <t>Vodorovné dopravní značení dělící čáry souvislé š 125 mm bílý plast</t>
  </si>
  <si>
    <t>414488496</t>
  </si>
  <si>
    <t>Vodorovné dopravní značení stříkaným plastem dělící čára šířky 125 mm souvislá bílá základní</t>
  </si>
  <si>
    <t>https://podminky.urs.cz/item/CS_URS_2024_02/915211111</t>
  </si>
  <si>
    <t>"V4" 14,47</t>
  </si>
  <si>
    <t>"V10e" 14,01</t>
  </si>
  <si>
    <t>"V12c" 7,07</t>
  </si>
  <si>
    <t>915221121</t>
  </si>
  <si>
    <t>Vodorovné dopravní značení vodící čáry přerušované š 250 mm bílý plast</t>
  </si>
  <si>
    <t>-1263533909</t>
  </si>
  <si>
    <t>Vodorovné dopravní značení stříkaným plastem vodící čára bílá šířky 250 mm přerušovaná základní</t>
  </si>
  <si>
    <t>https://podminky.urs.cz/item/CS_URS_2024_02/915221121</t>
  </si>
  <si>
    <t>"V2b 1,5/1,5/0,25" 21,25</t>
  </si>
  <si>
    <t>915223121</t>
  </si>
  <si>
    <t>Vodicí linie z plastu pro orientaci nevidomých na přechodu šířky 170 mm</t>
  </si>
  <si>
    <t>-1385714243</t>
  </si>
  <si>
    <t>Orientační prvky pro nevidomé z plastu na pozemních komunikacích a komunikacích pro pěší vodicí linie na přechodu šířky 170 mm</t>
  </si>
  <si>
    <t>https://podminky.urs.cz/item/CS_URS_2024_02/915223121</t>
  </si>
  <si>
    <t>915231111</t>
  </si>
  <si>
    <t>Vodorovné dopravní značení přechody pro chodce, šipky, symboly bílý plast</t>
  </si>
  <si>
    <t>-1444469744</t>
  </si>
  <si>
    <t>Vodorovné dopravní značení stříkaným plastem přechody pro chodce, šipky, symboly nápisy bílé základní</t>
  </si>
  <si>
    <t>https://podminky.urs.cz/item/CS_URS_2024_02/915231111</t>
  </si>
  <si>
    <t>"V7a" 9,06+8,75</t>
  </si>
  <si>
    <t xml:space="preserve">"V7b" 1,75 </t>
  </si>
  <si>
    <t>"V13" 0,8+4,25</t>
  </si>
  <si>
    <t>915611111</t>
  </si>
  <si>
    <t>Předznačení vodorovného liniového značení</t>
  </si>
  <si>
    <t>-1945294546</t>
  </si>
  <si>
    <t>Předznačení pro vodorovné značení stříkané barvou nebo prováděné z nátěrových hmot liniové dělicí čáry, vodicí proužky</t>
  </si>
  <si>
    <t>https://podminky.urs.cz/item/CS_URS_2024_02/915611111</t>
  </si>
  <si>
    <t>21,25+14,47</t>
  </si>
  <si>
    <t>1417817918</t>
  </si>
  <si>
    <t>9,06+8,75+1,75+0,8+4,25</t>
  </si>
  <si>
    <t>"dvouřádka" 33,39*2</t>
  </si>
  <si>
    <t>1607107622</t>
  </si>
  <si>
    <t>33,39*2*0,1</t>
  </si>
  <si>
    <t>"stávající kostky" -(24,8*2*0,1)</t>
  </si>
  <si>
    <t>1,718*1,03 'Přepočtené koeficientem množství</t>
  </si>
  <si>
    <t>916131213</t>
  </si>
  <si>
    <t>Osazení silničního obrubníku betonového stojatého s boční opěrou do lože z betonu prostého</t>
  </si>
  <si>
    <t>-645890340</t>
  </si>
  <si>
    <t>Osazení silničního obrubníku betonového se zřízením lože, s vyplněním a zatřením spár cementovou maltou stojatého s boční opěrou z betonu prostého, do lože z betonu prostého</t>
  </si>
  <si>
    <t>https://podminky.urs.cz/item/CS_URS_2024_02/916131213</t>
  </si>
  <si>
    <t>5,46+17,75+1+1+1*0,78</t>
  </si>
  <si>
    <t>59217031</t>
  </si>
  <si>
    <t>obrubník silniční betonový 1000x150x250mm</t>
  </si>
  <si>
    <t>348738908</t>
  </si>
  <si>
    <t>5,46</t>
  </si>
  <si>
    <t>5,46*1,02 'Přepočtené koeficientem množství</t>
  </si>
  <si>
    <t>59217029</t>
  </si>
  <si>
    <t>obrubník silniční betonový nájezdový 1000x150x150mm</t>
  </si>
  <si>
    <t>-932475053</t>
  </si>
  <si>
    <t>17,75</t>
  </si>
  <si>
    <t>17,75*1,02 'Přepočtené koeficientem množství</t>
  </si>
  <si>
    <t>59217030</t>
  </si>
  <si>
    <t>obrubník silniční betonový přechodový 1000x150x150-250mm</t>
  </si>
  <si>
    <t>262282131</t>
  </si>
  <si>
    <t>59217035</t>
  </si>
  <si>
    <t>obrubník betonový obloukový vnější 780x150x250mm</t>
  </si>
  <si>
    <t>-2075864802</t>
  </si>
  <si>
    <t>"R0,5 " 1*0,78</t>
  </si>
  <si>
    <t>916231213</t>
  </si>
  <si>
    <t>Osazení chodníkového obrubníku betonového stojatého s boční opěrou do lože z betonu prostého</t>
  </si>
  <si>
    <t>-1417985772</t>
  </si>
  <si>
    <t>Osazení chodníkového obrubníku betonového se zřízením lože, s vyplněním a zatřením spár cementovou maltou stojatého s boční opěrou z betonu prostého, do lože z betonu prostého</t>
  </si>
  <si>
    <t>https://podminky.urs.cz/item/CS_URS_2024_02/916231213</t>
  </si>
  <si>
    <t>17,35</t>
  </si>
  <si>
    <t>59217016</t>
  </si>
  <si>
    <t>obrubník betonový chodníkový 1000x80x250mm</t>
  </si>
  <si>
    <t>-1684036690</t>
  </si>
  <si>
    <t>17,35*1,02 'Přepočtené koeficientem množství</t>
  </si>
  <si>
    <t>"nová" 72,9+2,28+6,21+0,9+1,04+10,65</t>
  </si>
  <si>
    <t>72,9</t>
  </si>
  <si>
    <t>72,9*1,02 'Přepočtené koeficientem množství</t>
  </si>
  <si>
    <t>"R0,5" 0,9</t>
  </si>
  <si>
    <t>0,9*1,02 'Přepočtené koeficientem množství</t>
  </si>
  <si>
    <t>"R1,5" 2,28</t>
  </si>
  <si>
    <t>2,28*1,02 'Přepočtené koeficientem množství</t>
  </si>
  <si>
    <t>58380432</t>
  </si>
  <si>
    <t>obrubník kamenný žulový obloukový R 3-5m 300x200mm</t>
  </si>
  <si>
    <t>-1161139854</t>
  </si>
  <si>
    <t>"R4" 6,21</t>
  </si>
  <si>
    <t>"R5" 1,04</t>
  </si>
  <si>
    <t>7,25*1,02 'Přepočtené koeficientem množství</t>
  </si>
  <si>
    <t>58380442</t>
  </si>
  <si>
    <t>obrubník kamenný žulový obloukový R 5-10m 300x200mm</t>
  </si>
  <si>
    <t>-108497304</t>
  </si>
  <si>
    <t>"R6" 10,65</t>
  </si>
  <si>
    <t>10,65*1,02 'Přepočtené koeficientem množství</t>
  </si>
  <si>
    <t>86,42</t>
  </si>
  <si>
    <t>67,91+18,5</t>
  </si>
  <si>
    <t>56,11+22,78</t>
  </si>
  <si>
    <t>919735122</t>
  </si>
  <si>
    <t>Řezání stávajícího betonového krytu hl přes 50 do 100 mm</t>
  </si>
  <si>
    <t>1834682674</t>
  </si>
  <si>
    <t>Řezání stávajícího betonového krytu nebo podkladu hloubky přes 50 do 100 mm</t>
  </si>
  <si>
    <t>https://podminky.urs.cz/item/CS_URS_2024_02/919735122</t>
  </si>
  <si>
    <t>"linie v dlažbě" 52,91</t>
  </si>
  <si>
    <t>4,2</t>
  </si>
  <si>
    <t>83,96</t>
  </si>
  <si>
    <t>979054451</t>
  </si>
  <si>
    <t>Očištění vybouraných zámkových dlaždic s původním spárováním z kameniva těženého</t>
  </si>
  <si>
    <t>-453823428</t>
  </si>
  <si>
    <t>Očištění vybouraných prvků komunikací od spojovacího materiálu s odklizením a uložením očištěných hmot a spojovacího materiálu na skládku na vzdálenost do 10 m zámkových dlaždic s vyplněním spár kamenivem</t>
  </si>
  <si>
    <t>https://podminky.urs.cz/item/CS_URS_2024_02/979054451</t>
  </si>
  <si>
    <t>25,08+3,8</t>
  </si>
  <si>
    <t>14,2+22,45</t>
  </si>
  <si>
    <t>49,6*0,12</t>
  </si>
  <si>
    <t>31,2+2,61+188,46+4,96</t>
  </si>
  <si>
    <t>"bílá" 31,2</t>
  </si>
  <si>
    <t>"černá" 2,61+188,46</t>
  </si>
  <si>
    <t>"růžová" 4,96</t>
  </si>
  <si>
    <t>"hladké desky" 1,79</t>
  </si>
  <si>
    <t>Poznámka k položce:_x000D_
U betonových kostek je nutné označení jednotlivých kostek pro opětovné osazení na původní místo</t>
  </si>
  <si>
    <t>14,2</t>
  </si>
  <si>
    <t>"betonové kostky - ARTE Pražská kostka" 45,75+28,95</t>
  </si>
  <si>
    <t>113106171</t>
  </si>
  <si>
    <t>Rozebrání dlažeb vozovek ze zámkové dlažby s ložem z kameniva ručně</t>
  </si>
  <si>
    <t>2034723948</t>
  </si>
  <si>
    <t>Rozebrání dlažeb vozovek a ploch s přemístěním hmot na skládku na vzdálenost do 3 m nebo s naložením na dopravní prostředek, s jakoukoliv výplní spár ručně ze zámkové dlažby s ložem z kameniva</t>
  </si>
  <si>
    <t>https://podminky.urs.cz/item/CS_URS_2024_02/113106171</t>
  </si>
  <si>
    <t>113107342</t>
  </si>
  <si>
    <t>Odstranění podkladu živičného tl přes 50 do 100 mm strojně pl do 50 m2</t>
  </si>
  <si>
    <t>-1528257764</t>
  </si>
  <si>
    <t>Odstranění podkladů nebo krytů strojně plochy jednotlivě do 50 m2 s přemístěním hmot na skládku na vzdálenost do 3 m nebo s naložením na dopravní prostředek živičných, o tl. vrstvy přes 50 do 100 mm</t>
  </si>
  <si>
    <t>https://podminky.urs.cz/item/CS_URS_2024_02/113107342</t>
  </si>
  <si>
    <t>39,85+70,4</t>
  </si>
  <si>
    <t>132,76</t>
  </si>
  <si>
    <t>"kamenná obruba" 83,96</t>
  </si>
  <si>
    <t>113202111</t>
  </si>
  <si>
    <t>Vytrhání obrub krajníků obrubníků stojatých</t>
  </si>
  <si>
    <t>1730435829</t>
  </si>
  <si>
    <t>Vytrhání obrub s vybouráním lože, s přemístěním hmot na skládku na vzdálenost do 3 m nebo s naložením na dopravní prostředek z krajníků nebo obrubníků stojatých</t>
  </si>
  <si>
    <t>https://podminky.urs.cz/item/CS_URS_2024_02/113202111</t>
  </si>
  <si>
    <t>27,3+6,25</t>
  </si>
  <si>
    <t>"kostka drobná" 24,8*2</t>
  </si>
  <si>
    <t>1+1+1+1</t>
  </si>
  <si>
    <t>1+1+2+2</t>
  </si>
  <si>
    <t>"podklad na trvalou/recyklační skládku" (227,23*0,163)+(1,79*(0,255-0,12))+(88,9*0,1)+(28,88*(0,295-0,156))</t>
  </si>
  <si>
    <t>"frézink na trvalou/recyklační skládku" 12,214</t>
  </si>
  <si>
    <t>"podklad na trvalou/recyklační skládku" ((227,23*0,163)+(1,79*(0,255-0,12))+(88,9*0,1)+(28,88*(0,295-0,156)))*9</t>
  </si>
  <si>
    <t>"frézink na trvalou/recyklační skládku" 12,214*9</t>
  </si>
  <si>
    <t>"beton na trvalou/recyklační skládku" ((74,7-28,25)*0,198)+(49,6*(0,115-0,022))+0,328</t>
  </si>
  <si>
    <t>"asfalt na trvalou/recyklační skládku" 24,255</t>
  </si>
  <si>
    <t>"obruby na trvalou/recyklační skládku" 24,348+6,878</t>
  </si>
  <si>
    <t>"zámková dl. na skládku investora bez poplatku" 28,88*0,156</t>
  </si>
  <si>
    <t>"mozaika na skládku investora bez poplatku" ((31,2-26,02)+(2,61-1,69)+(188,46-176,49)+(4,96-3,29))*0,118</t>
  </si>
  <si>
    <t>"beton na trvalou/recyklační skládku" (((74,7-28,25)*0,198)+(49,6*(0,115-0,022))+0,328)*9</t>
  </si>
  <si>
    <t>"asfalt na trvalou/recyklační skládku" 24,255*9</t>
  </si>
  <si>
    <t>"obruby na trvalou/recyklační skládku" (24,348+6,878)*9</t>
  </si>
  <si>
    <t>"zámková dl. na skládku investora bez poplatku" (28,88*0,156)*3</t>
  </si>
  <si>
    <t>"mozaika na skládku investora bez poplatku" (((31,2-26,02)+(2,61-1,69)+(188,46-176,49)+(4,96-3,29))*0,118)*3</t>
  </si>
  <si>
    <t>1096045536</t>
  </si>
  <si>
    <t>4,505+2,329</t>
  </si>
  <si>
    <t>((74,7-28,25)*0,198)+(49,6*(0,115-0,022))+0,328</t>
  </si>
  <si>
    <t>24,348+6,878</t>
  </si>
  <si>
    <t>(227,23*0,163)+(1,79*(0,255-0,12))+(88,9*0,1)+(28,88*(0,295-0,156))</t>
  </si>
  <si>
    <t>12,214</t>
  </si>
  <si>
    <t>24,255</t>
  </si>
  <si>
    <t>SO 402 - Veřejné osvětlení</t>
  </si>
  <si>
    <t>Pol51</t>
  </si>
  <si>
    <t>CYKY - J  4x16 mm</t>
  </si>
  <si>
    <t>Pol52</t>
  </si>
  <si>
    <t>CYKY - J  4x10 mm</t>
  </si>
  <si>
    <t>Pol53</t>
  </si>
  <si>
    <t>FeZn drát 10 0,62 kg/m / bal.50kg/81m Z215</t>
  </si>
  <si>
    <t>Pol54</t>
  </si>
  <si>
    <t>Stožár přechodový STP 6-C (159/133/114) bezpaticový 3-stup.</t>
  </si>
  <si>
    <t>Pol55</t>
  </si>
  <si>
    <t>Výložník UD1-1000A na d=76, pozink</t>
  </si>
  <si>
    <t>Pol56</t>
  </si>
  <si>
    <t>Výložník UD1-3000B na d=114, pozink</t>
  </si>
  <si>
    <t>Pol57</t>
  </si>
  <si>
    <t>Výložník UD1-3500B na d=114, pozink</t>
  </si>
  <si>
    <t>Pol58</t>
  </si>
  <si>
    <t>Ochranná manžeta OMP 159</t>
  </si>
  <si>
    <t>Pol59</t>
  </si>
  <si>
    <t>CYKY-CYKYm 750V 4x10 volně uložený</t>
  </si>
  <si>
    <t>-2096264471</t>
  </si>
  <si>
    <t>966927969</t>
  </si>
  <si>
    <t>VRN 102 - Vedlejší rozpočtové náklady</t>
  </si>
  <si>
    <t>Revize a zkoušky SO 402</t>
  </si>
  <si>
    <t>SO 103 - Místo pro přecházení u pivovaru</t>
  </si>
  <si>
    <t>SO 103 - Komunikace a zpevněné plochy</t>
  </si>
  <si>
    <t>145,82*0,2</t>
  </si>
  <si>
    <t>29,164</t>
  </si>
  <si>
    <t>29,164*1,8 'Přepočtené koeficientem množství</t>
  </si>
  <si>
    <t>103,38+21,18</t>
  </si>
  <si>
    <t>"vjezd" 21,18+21,18</t>
  </si>
  <si>
    <t>"chodník" 103,38</t>
  </si>
  <si>
    <t>"vjezd - stávající dlažba" 13,93</t>
  </si>
  <si>
    <t>"vjezd - nepravidelná dlažba - stávající" 61,71</t>
  </si>
  <si>
    <t>591411111.2</t>
  </si>
  <si>
    <t>Kladení dlažby z mozaiky jednobarevné komunikací pro pěší lože z kameniva</t>
  </si>
  <si>
    <t>-758282682</t>
  </si>
  <si>
    <t>Kladení dlažby z mozaiky komunikací pro pěší s vyplněním spár, s dvojím beraněním a se smetením přebytečného materiálu na vzdálenost do 3 m jednobarevné, s ložem tl. do 40 mm z kameniva</t>
  </si>
  <si>
    <t xml:space="preserve">Poznámka k položce:_x000D_
S příměsí 4% cementu </t>
  </si>
  <si>
    <t>"arte pražská kostka stávající" 26,92</t>
  </si>
  <si>
    <t>"arte pražská kostka nová" 73,45</t>
  </si>
  <si>
    <t>73,45</t>
  </si>
  <si>
    <t>73,45*1,03 'Přepočtené koeficientem množství</t>
  </si>
  <si>
    <t>596211110</t>
  </si>
  <si>
    <t>Kladení zámkové dlažby komunikací pro pěší ručně tl 60 mm skupiny A pl do 50 m2</t>
  </si>
  <si>
    <t>2086030527</t>
  </si>
  <si>
    <t>Kladení dlažby z betonových zámkových dlaždic komunikací pro pěší ručně s ložem z kameniva těženého nebo drceného tl. do 40 mm, s vyplněním spár s dvojitým hutněním, vibrováním a se smetením přebytečného materiálu na krajnici tl. 60 mm skupiny A, pro plochy do 50 m2</t>
  </si>
  <si>
    <t>https://podminky.urs.cz/item/CS_URS_2024_02/596211110</t>
  </si>
  <si>
    <t>"stávající dlažba" 4,2+0,1</t>
  </si>
  <si>
    <t>"nová dlažba" 2,94</t>
  </si>
  <si>
    <t>59245008</t>
  </si>
  <si>
    <t>dlažba skladebná betonová 200x100mm tl 60mm červená</t>
  </si>
  <si>
    <t>-1136367941</t>
  </si>
  <si>
    <t>2,94</t>
  </si>
  <si>
    <t>2,94*1,03 'Přepočtené koeficientem množství</t>
  </si>
  <si>
    <t>"hmatové prvky" 4,64</t>
  </si>
  <si>
    <t>"lemování" 3,22</t>
  </si>
  <si>
    <t>"hmatové prvky" 8,5</t>
  </si>
  <si>
    <t>"lemování" 6</t>
  </si>
  <si>
    <t>"dlažba pro nevidomé" 8,5+4,64</t>
  </si>
  <si>
    <t>13,14*1,03 'Přepočtené koeficientem množství</t>
  </si>
  <si>
    <t>"lemování hmatové dlaby" 6+3,22</t>
  </si>
  <si>
    <t>9,22*1,03 'Přepočtené koeficientem množství</t>
  </si>
  <si>
    <t>"stávající" 3+1</t>
  </si>
  <si>
    <t>"nové" 2</t>
  </si>
  <si>
    <t>40445649</t>
  </si>
  <si>
    <t>dodatkové tabulky E3-E5, E8, E14-E16 500x150mm</t>
  </si>
  <si>
    <t>987261287</t>
  </si>
  <si>
    <t>"E8a" 1</t>
  </si>
  <si>
    <t>40445619</t>
  </si>
  <si>
    <t>zákazové, příkazové dopravní značky B1-B34, C1-15 500mm</t>
  </si>
  <si>
    <t>1129359947</t>
  </si>
  <si>
    <t>"B28" 1</t>
  </si>
  <si>
    <t>914111112</t>
  </si>
  <si>
    <t>Montáž svislé dopravní značky do velikosti 1 m2 páskováním na sloup</t>
  </si>
  <si>
    <t>1642290870</t>
  </si>
  <si>
    <t>Montáž svislé dopravní značky základní velikosti do 1 m2 páskováním na sloupy</t>
  </si>
  <si>
    <t>https://podminky.urs.cz/item/CS_URS_2024_02/914111112</t>
  </si>
  <si>
    <t>40445621</t>
  </si>
  <si>
    <t>informativní značky provozní IP1-IP3, IP4b-IP7, IP10a, b 500x500mm</t>
  </si>
  <si>
    <t>-1036115730</t>
  </si>
  <si>
    <t>"IP6" 2</t>
  </si>
  <si>
    <t>"stávající" 1+1</t>
  </si>
  <si>
    <t>"V7a" 8,75</t>
  </si>
  <si>
    <t>8,75</t>
  </si>
  <si>
    <t>"dvouřádka - stávající dlažba" 53,56*2</t>
  </si>
  <si>
    <t>0,25+3,75+1</t>
  </si>
  <si>
    <t>59217026</t>
  </si>
  <si>
    <t>obrubník silniční betonový 500x150x250mm</t>
  </si>
  <si>
    <t>-819270786</t>
  </si>
  <si>
    <t>0,5</t>
  </si>
  <si>
    <t>3,75</t>
  </si>
  <si>
    <t>3,75*1,02 'Přepočtené koeficientem množství</t>
  </si>
  <si>
    <t>2+5</t>
  </si>
  <si>
    <t>"nová" 47,6+38,88+1,13</t>
  </si>
  <si>
    <t>38,88</t>
  </si>
  <si>
    <t>38,88*1,02 'Přepočtené koeficientem množství</t>
  </si>
  <si>
    <t>58380444</t>
  </si>
  <si>
    <t>obrubník kamenný žulový obloukový R 5-10m 250x200mm</t>
  </si>
  <si>
    <t>-563051694</t>
  </si>
  <si>
    <t>"R8.25" 1,13</t>
  </si>
  <si>
    <t>1,13*1,02 'Přepočtené koeficientem množství</t>
  </si>
  <si>
    <t>47,6</t>
  </si>
  <si>
    <t>47,6*1,02 'Přepočtené koeficientem množství</t>
  </si>
  <si>
    <t>5,15+3,58+0,43</t>
  </si>
  <si>
    <t>30,01+90,67+74,99</t>
  </si>
  <si>
    <t>5*2*0,12</t>
  </si>
  <si>
    <t>0,6</t>
  </si>
  <si>
    <t>"bílá" 0,6</t>
  </si>
  <si>
    <t>"hladké desky" 0,5</t>
  </si>
  <si>
    <t>113106123</t>
  </si>
  <si>
    <t>Rozebrání dlažeb ze zámkových dlaždic komunikací pro pěší ručně</t>
  </si>
  <si>
    <t>707762448</t>
  </si>
  <si>
    <t>Rozebrání dlažeb komunikací pro pěší s přemístěním hmot na skládku na vzdálenost do 3 m nebo s naložením na dopravní prostředek s ložem z kameniva nebo živice a s jakoukoliv výplní spár ručně ze zámkové dlažby</t>
  </si>
  <si>
    <t>https://podminky.urs.cz/item/CS_URS_2024_02/113106123</t>
  </si>
  <si>
    <t>90,67</t>
  </si>
  <si>
    <t>"betonové kostky - ARTE Pražská kostka" 30,01</t>
  </si>
  <si>
    <t>"nepravidelná dlažba" 74,99</t>
  </si>
  <si>
    <t>9,52</t>
  </si>
  <si>
    <t>"kamenná obruba" 4,28+5,35</t>
  </si>
  <si>
    <t>"kostka drobná" 5*2</t>
  </si>
  <si>
    <t>"kostka velká" 71,92</t>
  </si>
  <si>
    <t>1+1+1</t>
  </si>
  <si>
    <t>2+2+3+1</t>
  </si>
  <si>
    <t>966008211</t>
  </si>
  <si>
    <t>Bourání odvodňovacího žlabu z betonových příkopových tvárnic š do 500 mm</t>
  </si>
  <si>
    <t>-182165999</t>
  </si>
  <si>
    <t>Bourání odvodňovacího žlabu s odklizením a uložením vybouraného materiálu na skládku na vzdálenost do 10 m nebo s naložením na dopravní prostředek z betonových příkopových tvárnic nebo desek šířky do 500 mm</t>
  </si>
  <si>
    <t>https://podminky.urs.cz/item/CS_URS_2024_02/966008211</t>
  </si>
  <si>
    <t>1,75</t>
  </si>
  <si>
    <t>"podklad na trvalou/recyklační skládku" 0,169+0,128+(9,16*(0,26-0,132))+(195,67*(0,32-0,22))</t>
  </si>
  <si>
    <t>"podklad na trvalou/recyklační skládku" (0,169+0,128+(9,16*(0,26-0,132))+(195,67*(0,32-0,22)))*9</t>
  </si>
  <si>
    <t>"beton na trvalou/recyklační skládku" 0,246+0,438+2,793+1,025+9,421+(30,01-26,92)*0,2</t>
  </si>
  <si>
    <t>"asfalt na trvalou/recyklační skládku" 2,094</t>
  </si>
  <si>
    <t>"zámková dl. na skládku investora bez poplatku" (3,58+0,85+0,43)*0,132</t>
  </si>
  <si>
    <t>"kam. kostky na skládku investora bez poplatku" (90,67-13,93-10,712)*0,22</t>
  </si>
  <si>
    <t>"odseky na trvalou/recyklační skládku" (74,99-61,71)*0,22</t>
  </si>
  <si>
    <t>"beton na trvalou/recyklační skládku" (0,246+0,438+2,793+1,025+9,421+(30,01-26,92)*0,2)*9</t>
  </si>
  <si>
    <t>"asfalt na trvalou/recyklační skládku" 2,094*9</t>
  </si>
  <si>
    <t>"zámková dl. na skládku investora bez poplatku" ((3,58+0,85+0,43)*0,132)*3</t>
  </si>
  <si>
    <t>"kam. kostky na skládku investora bez poplatku" ((90,67-13,93-10,712)*0,22)*3</t>
  </si>
  <si>
    <t>"odseky na trvalou/recyklační skládku" ((74,99-61,71)*0,22)*9</t>
  </si>
  <si>
    <t>45349254</t>
  </si>
  <si>
    <t>(3,58+0,85+0,43)*0,132</t>
  </si>
  <si>
    <t>(90,67-13,93-10,712)*0,22</t>
  </si>
  <si>
    <t xml:space="preserve"> 0,246+0,438+2,793+1,025+9,421+(30,01-26,92)*0,2</t>
  </si>
  <si>
    <t>0,169+0,128+(9,16*(0,26-0,132))+(195,67*(0,32-0,22))</t>
  </si>
  <si>
    <t xml:space="preserve"> (74,99-61,71)*0,22</t>
  </si>
  <si>
    <t>2,094</t>
  </si>
  <si>
    <t>SO 403 - Veřejné osvětlení</t>
  </si>
  <si>
    <t>Pol60</t>
  </si>
  <si>
    <t>Pol61</t>
  </si>
  <si>
    <t>Výložník UD1-1500A na d=76, pozink</t>
  </si>
  <si>
    <t>1348094957</t>
  </si>
  <si>
    <t>784689427</t>
  </si>
  <si>
    <t>VRN 103 - Vedlejší rozpočtové náklady</t>
  </si>
  <si>
    <t>Revize a zkoušky SO 403</t>
  </si>
  <si>
    <t>SO 104 - Místo pro přecházení ´u Bakera´</t>
  </si>
  <si>
    <t>SO 104 - Komunikace a zpevněné plochy</t>
  </si>
  <si>
    <t xml:space="preserve">    6 - Úpravy povrchů, podlahy a osazování výplní</t>
  </si>
  <si>
    <t>PSV - Práce a dodávky PSV</t>
  </si>
  <si>
    <t xml:space="preserve">    783 - Dokončovací práce - nátěry</t>
  </si>
  <si>
    <t>-1510897449</t>
  </si>
  <si>
    <t>26,37*0,2</t>
  </si>
  <si>
    <t>5,274</t>
  </si>
  <si>
    <t>132212131</t>
  </si>
  <si>
    <t>Hloubení nezapažených rýh šířky do 800 mm v soudržných horninách třídy těžitelnosti I skupiny 3 ručně</t>
  </si>
  <si>
    <t>-572271854</t>
  </si>
  <si>
    <t>Hloubení nezapažených rýh šířky do 800 mm ručně s urovnáním dna do předepsaného profilu a spádu v hornině třídy těžitelnosti I skupiny 3 soudržných</t>
  </si>
  <si>
    <t>https://podminky.urs.cz/item/CS_URS_2024_02/132212131</t>
  </si>
  <si>
    <t>"pro žlab" 0,4*1*1,5</t>
  </si>
  <si>
    <t>"odkop UV" 0,4</t>
  </si>
  <si>
    <t>5,274+1-0,3</t>
  </si>
  <si>
    <t>5,974</t>
  </si>
  <si>
    <t>5,974*1,8 'Přepočtené koeficientem množství</t>
  </si>
  <si>
    <t>"zásyp okolo UV štěrkodrtí " 0,4</t>
  </si>
  <si>
    <t>"zásyp přípojek zeminou" 1,5*(0,4*(1-(0,1+0,4)))</t>
  </si>
  <si>
    <t>0,4</t>
  </si>
  <si>
    <t>0,4*2 'Přepočtené koeficientem množství</t>
  </si>
  <si>
    <t>174251101</t>
  </si>
  <si>
    <t>Zásyp jam, šachet rýh nebo kolem objektů sypaninou bez zhutnění</t>
  </si>
  <si>
    <t>447106503</t>
  </si>
  <si>
    <t>Zásyp sypaninou z jakékoliv horniny strojně s uložením výkopku ve vrstvách bez zhutnění jam, šachet, rýh nebo kolem objektů v těchto vykopávkách</t>
  </si>
  <si>
    <t>https://podminky.urs.cz/item/CS_URS_2024_02/174251101</t>
  </si>
  <si>
    <t>10,62*0,15</t>
  </si>
  <si>
    <t>10364100</t>
  </si>
  <si>
    <t>zemina pro terénní úpravy - tříděná</t>
  </si>
  <si>
    <t>-287583073</t>
  </si>
  <si>
    <t>1,593*1,8 'Přepočtené koeficientem množství</t>
  </si>
  <si>
    <t>(1,5)*0,4*0,4-(PI*0,075*0,075*(1,5))</t>
  </si>
  <si>
    <t>0,213</t>
  </si>
  <si>
    <t>0,213*2 'Přepočtené koeficientem množství</t>
  </si>
  <si>
    <t>181111111</t>
  </si>
  <si>
    <t>Plošná úprava terénu do 500 m2 zemina skupiny 1 až 4 nerovnosti přes 50 do 100 mm v rovinně a svahu do 1:5</t>
  </si>
  <si>
    <t>1221531227</t>
  </si>
  <si>
    <t>Plošná úprava terénu v zemině skupiny 1 až 4 s urovnáním povrchu bez doplnění ornice souvislé plochy do 500 m2 při nerovnostech terénu přes 50 do 100 mm v rovině nebo na svahu do 1:5</t>
  </si>
  <si>
    <t>https://podminky.urs.cz/item/CS_URS_2024_02/181111111</t>
  </si>
  <si>
    <t>10,62</t>
  </si>
  <si>
    <t>181351003</t>
  </si>
  <si>
    <t>Rozprostření ornice tl vrstvy do 200 mm pl do 100 m2 v rovině nebo ve svahu do 1:5 strojně</t>
  </si>
  <si>
    <t>1452907823</t>
  </si>
  <si>
    <t>Rozprostření a urovnání ornice v rovině nebo ve svahu sklonu do 1:5 strojně při souvislé ploše do 100 m2, tl. vrstvy do 200 mm</t>
  </si>
  <si>
    <t>https://podminky.urs.cz/item/CS_URS_2024_02/181351003</t>
  </si>
  <si>
    <t>10364101</t>
  </si>
  <si>
    <t>zemina pro terénní úpravy - ornice</t>
  </si>
  <si>
    <t>1707791841</t>
  </si>
  <si>
    <t>181411131</t>
  </si>
  <si>
    <t>Založení parkového trávníku výsevem pl do 1000 m2 v rovině a ve svahu do 1:5</t>
  </si>
  <si>
    <t>-1339569981</t>
  </si>
  <si>
    <t>Založení trávníku na půdě předem připravené plochy do 1000 m2 výsevem včetně utažení parkového v rovině nebo na svahu do 1:5</t>
  </si>
  <si>
    <t>https://podminky.urs.cz/item/CS_URS_2024_02/181411131</t>
  </si>
  <si>
    <t>00572420</t>
  </si>
  <si>
    <t>osivo směs travní parková okrasná</t>
  </si>
  <si>
    <t>kg</t>
  </si>
  <si>
    <t>525102110</t>
  </si>
  <si>
    <t>(10,62)*0,03</t>
  </si>
  <si>
    <t>14,72+1,4</t>
  </si>
  <si>
    <t>183402121</t>
  </si>
  <si>
    <t>Rozrušení půdy souvislé pl přes 100 do 500 m2 hl přes 50 do 150 mm v rovině a svahu do 1:5</t>
  </si>
  <si>
    <t>1002188976</t>
  </si>
  <si>
    <t>Rozrušení půdy na hloubku přes 50 do 150 mm souvislé plochy do 500 m2 v rovině nebo na svahu do 1:5</t>
  </si>
  <si>
    <t>https://podminky.urs.cz/item/CS_URS_2024_02/183402121</t>
  </si>
  <si>
    <t>184813511</t>
  </si>
  <si>
    <t>Chemické odplevelení před založením kultury postřikem na široko v rovině a svahu do 1:5 ručně</t>
  </si>
  <si>
    <t>-1870742187</t>
  </si>
  <si>
    <t>Chemické odplevelení půdy před založením kultury, trávníku nebo zpevněných ploch ručně o jakékoli výměře postřikem na široko v rovině nebo na svahu do 1:5</t>
  </si>
  <si>
    <t>https://podminky.urs.cz/item/CS_URS_2024_02/184813511</t>
  </si>
  <si>
    <t>185804312</t>
  </si>
  <si>
    <t>Zalití rostlin vodou plocha přes 20 m2</t>
  </si>
  <si>
    <t>519190196</t>
  </si>
  <si>
    <t>Zalití rostlin vodou plochy záhonů jednotlivě přes 20 m2</t>
  </si>
  <si>
    <t>https://podminky.urs.cz/item/CS_URS_2024_02/185804312</t>
  </si>
  <si>
    <t>Poznámka k položce:_x000D_
3x zalití</t>
  </si>
  <si>
    <t>(10,62)*0,01*3</t>
  </si>
  <si>
    <t>(1,6)*0,4*0,1</t>
  </si>
  <si>
    <t>"pod žlab" 0,2*2,5*0,1</t>
  </si>
  <si>
    <t>452386121</t>
  </si>
  <si>
    <t>Vyrovnávací prstence z betonu prostého tř. C 25/30 v přes 100 do 200 mm</t>
  </si>
  <si>
    <t>-1352304217</t>
  </si>
  <si>
    <t>Podkladní a vyrovnávací konstrukce z betonu vyrovnávací prstence z prostého betonu tř. C 25/30 pod poklopy a mříže, výšky přes 100 do 200 mm</t>
  </si>
  <si>
    <t>https://podminky.urs.cz/item/CS_URS_2024_02/452386121</t>
  </si>
  <si>
    <t>"dobetonávka pod zákrytovou desku" 1</t>
  </si>
  <si>
    <t>"vjezd" 1,4+1,4</t>
  </si>
  <si>
    <t>"chodník" 14,72</t>
  </si>
  <si>
    <t>"stávající dlažba" 26,58+0,75</t>
  </si>
  <si>
    <t>"nová dlažba" 0,1+7,37+6,03</t>
  </si>
  <si>
    <t>0,1</t>
  </si>
  <si>
    <t>0,1*1,03 'Přepočtené koeficientem množství</t>
  </si>
  <si>
    <t>59245021.bF</t>
  </si>
  <si>
    <t>dlažba tvar čtverec betonová 200x200x60mm přírodní "bez FAZETY"</t>
  </si>
  <si>
    <t>1449686932</t>
  </si>
  <si>
    <t>dlažba tvar čtverec betonová 200x200x60mm přírodní  "bez FAZETY"</t>
  </si>
  <si>
    <t>6,03</t>
  </si>
  <si>
    <t>6,03*1,03 'Přepočtené koeficientem množství</t>
  </si>
  <si>
    <t>59245006.Č</t>
  </si>
  <si>
    <t xml:space="preserve">dlažba tvar obdélník betonová pro nevidomé 200x100x60mm červená </t>
  </si>
  <si>
    <t>-704820593</t>
  </si>
  <si>
    <t>dlažba tvar obdélník betonová pro nevidomé 200x100x60mm červená</t>
  </si>
  <si>
    <t>7,37</t>
  </si>
  <si>
    <t>7,37*1,03 'Přepočtené koeficientem množství</t>
  </si>
  <si>
    <t>596212210</t>
  </si>
  <si>
    <t>Kladení zámkové dlažby pozemních komunikací ručně tl 80 mm skupiny A pl do 50 m2</t>
  </si>
  <si>
    <t>-1662950891</t>
  </si>
  <si>
    <t>Kladení dlažby z betonových zámkových dlaždic pozemních komunikací ručně s ložem z kameniva těženého nebo drceného tl. do 50 mm, s vyplněním spár, s dvojitým hutněním vibrováním a se smetením přebytečného materiálu na krajnici tl. 80 mm skupiny A, pro plochy do 50 m2</t>
  </si>
  <si>
    <t>https://podminky.urs.cz/item/CS_URS_2024_02/596212210</t>
  </si>
  <si>
    <t>"stávající" 6,51</t>
  </si>
  <si>
    <t>"nová" 3,7+4,12</t>
  </si>
  <si>
    <t>59245226.Č</t>
  </si>
  <si>
    <t xml:space="preserve">dlažba tvar obdélník betonová pro nevidomé 200x100x80mm červená </t>
  </si>
  <si>
    <t>301239454</t>
  </si>
  <si>
    <t>dlažba tvar obdélník betonová pro nevidomé 200x100x80mm červená</t>
  </si>
  <si>
    <t>3,7</t>
  </si>
  <si>
    <t>3,7*1,03 'Přepočtené koeficientem množství</t>
  </si>
  <si>
    <t>59245030.bF</t>
  </si>
  <si>
    <t>dlažba tvar čtverec betonová 200x200x80mm přírodní "bez FAZET"</t>
  </si>
  <si>
    <t>-1791212965</t>
  </si>
  <si>
    <t>4,12</t>
  </si>
  <si>
    <t>4,12*1,03 'Přepočtené koeficientem množství</t>
  </si>
  <si>
    <t>Úpravy povrchů, podlahy a osazování výplní</t>
  </si>
  <si>
    <t>6246312RP</t>
  </si>
  <si>
    <t>Tmelení spár prefabrikovaných dílců š přes 25 do 30 mm včetně penetrace</t>
  </si>
  <si>
    <t>-1429607215</t>
  </si>
  <si>
    <t>Úprava vnějších spár z prefabrikovaných dílců tmelení spáry včetně penetračního nátěru, šířky spáry přes 25 do 30 mm</t>
  </si>
  <si>
    <t>Poznámka k položce:_x000D_
jednosložková, rychletuhnoucí a tvrdnoucí tixotropní opravná a osazovací malta</t>
  </si>
  <si>
    <t>"spára mezi žlabem a ostatními stavebními prvky" 2,5+2,5+0,19+0,19</t>
  </si>
  <si>
    <t>1,6</t>
  </si>
  <si>
    <t>"stávající skruž" 1</t>
  </si>
  <si>
    <t>895941321</t>
  </si>
  <si>
    <t>Osazení vpusti uliční DN 450 z betonových dílců skruž středová 195 mm</t>
  </si>
  <si>
    <t>444321608</t>
  </si>
  <si>
    <t>Osazení vpusti uliční z betonových dílců DN 450 skruž středová 195 mm</t>
  </si>
  <si>
    <t>https://podminky.urs.cz/item/CS_URS_2024_02/895941321</t>
  </si>
  <si>
    <t>59223860</t>
  </si>
  <si>
    <t>skruž betonová středová pro uliční vpusť 450x195x50mm</t>
  </si>
  <si>
    <t>-1122199468</t>
  </si>
  <si>
    <t>Poznámka k položce:_x000D_
mříž, koš, prstenec bude odvezeno na skládku investora</t>
  </si>
  <si>
    <t>"vyndání mříže, koše, prstence a horní skruže, osazení nové zákrytové desky " 1</t>
  </si>
  <si>
    <t>59223339</t>
  </si>
  <si>
    <t>vpusť uliční DN 450 zákrytová deska 450/45/50mm</t>
  </si>
  <si>
    <t>422509226</t>
  </si>
  <si>
    <t>napojení_v2.3</t>
  </si>
  <si>
    <t>napojení přípojek "jádrové vrtání DN do 160 mm" na stávající šachtu, UV</t>
  </si>
  <si>
    <t>-824527014</t>
  </si>
  <si>
    <t>"do UV" 1</t>
  </si>
  <si>
    <t>5,5</t>
  </si>
  <si>
    <t>"V7b" 1,5</t>
  </si>
  <si>
    <t>1,5</t>
  </si>
  <si>
    <t>"dvouřádka - stávající kostky" 15,62*2</t>
  </si>
  <si>
    <t>0,85+4,56+2+1+0,78</t>
  </si>
  <si>
    <t>0,85</t>
  </si>
  <si>
    <t>0,85*1,02 'Přepočtené koeficientem množství</t>
  </si>
  <si>
    <t>4,56</t>
  </si>
  <si>
    <t>4,56*1,02 'Přepočtené koeficientem množství</t>
  </si>
  <si>
    <t>"P" 2</t>
  </si>
  <si>
    <t>8,63</t>
  </si>
  <si>
    <t>8,63*1,02 'Přepočtené koeficientem množství</t>
  </si>
  <si>
    <t>916231292</t>
  </si>
  <si>
    <t>Příplatek za řezání obrubníků při osazování do oblouku o poloměru do 2,5m</t>
  </si>
  <si>
    <t>-1605076607</t>
  </si>
  <si>
    <t>Osazení chodníkového obrubníku betonového se zřízením lože, s vyplněním a zatřením spár cementovou maltou Příplatek k cenám za řezání obrubníků při osazení do oblouku vnitřního poloměru do 2,5 m</t>
  </si>
  <si>
    <t>https://podminky.urs.cz/item/CS_URS_2024_02/916231292</t>
  </si>
  <si>
    <t>2,85</t>
  </si>
  <si>
    <t>"nová" 1+0,91</t>
  </si>
  <si>
    <t>1+0,91</t>
  </si>
  <si>
    <t>1,91*1,02 'Přepočtené koeficientem množství</t>
  </si>
  <si>
    <t>15,5+0,75</t>
  </si>
  <si>
    <t>935113111</t>
  </si>
  <si>
    <t>Osazení odvodňovacího polymerbetonového žlabu s krycím roštem šířky do 200 mm</t>
  </si>
  <si>
    <t>-239619616</t>
  </si>
  <si>
    <t>Osazení odvodňovacího žlabu s krycím roštem polymerbetonového šířky do 200 mm</t>
  </si>
  <si>
    <t>https://podminky.urs.cz/item/CS_URS_2024_02/935113111</t>
  </si>
  <si>
    <t>žlab_PB.184_1</t>
  </si>
  <si>
    <t>odvodňovací žlab z betonu vyztuženého vlákny, zátěž F900, světlá š. 100mm, délka 1000 mm, rám z PZ oceli</t>
  </si>
  <si>
    <t>-1692977038</t>
  </si>
  <si>
    <t xml:space="preserve">odvodňovací žlab z betonu vyztuženého vlákny, zátěž F900, světlá š. 100mm, délka 1000 mm, rám z PZ oceli, aretační systém krytů bez šroubů, ochrana proti podélnému pohybu krytu, těsnící drážka
D/Š/V 1000x160x184 mm
průtočný profil: 113 cm2
</t>
  </si>
  <si>
    <t>žlab_PB.184_4</t>
  </si>
  <si>
    <t>čelní stěna pro žlab z PZ oceli uzavřená, šířka 160mm</t>
  </si>
  <si>
    <t>1121765937</t>
  </si>
  <si>
    <t xml:space="preserve">čelní stěna pro žlab z PZ oceli uzavřená, šířka 160mm
</t>
  </si>
  <si>
    <t>žlab_PB.Kryt_5.2</t>
  </si>
  <si>
    <t>kryt pro odvodňovací žlab z litiny SW14, zátěž D400, šířka 149mm, délka 500 mm</t>
  </si>
  <si>
    <t>-445476736</t>
  </si>
  <si>
    <t xml:space="preserve">kryt pro odvodňovací žlab z litiny SW14, zátěž D400, šířka 149mm, délka 500 mm
D/Š/V 500x149x20 mm
</t>
  </si>
  <si>
    <t>Poznámka k položce:_x000D_
vč. Aretačních šroubů</t>
  </si>
  <si>
    <t>2+2+1</t>
  </si>
  <si>
    <t>935923216.1</t>
  </si>
  <si>
    <t>Osazení vpusti pro odvodňovací žlab betonový nebo polymerbetonový s krycím roštem šířky do 200 mm</t>
  </si>
  <si>
    <t>-392666155</t>
  </si>
  <si>
    <t>Osazení odvodňovacího žlabu s krycím roštem vpusti pro žlab šířky do 200 mm</t>
  </si>
  <si>
    <t>https://podminky.urs.cz/item/CS_URS_2024_02/935923216.1</t>
  </si>
  <si>
    <t>Poznámka k položce:_x000D_
zřízení přípojky je součástí obejktu IO01 Dešťová kanalizace</t>
  </si>
  <si>
    <t>žlab_PB.UV_3</t>
  </si>
  <si>
    <t>žlabová vpust z betonu vyztuženého vlákny, zátěž F900, světlá š. 100mm, délka 500 mm, plastový koš, rám z PZ oceli</t>
  </si>
  <si>
    <t>196503335</t>
  </si>
  <si>
    <t xml:space="preserve">žlabová vpust z betonu vyztuženého vlákny, zátěž F900, světlá š. 100mm, délka 500 mm, plastový koš, rám z PZ oceli, aretační systém krytů bez šroubů, ochrana proti podélnému pohybu krytu, těsnící drážka, 
D/Š/V 500x160x500 mm
</t>
  </si>
  <si>
    <t>0,25</t>
  </si>
  <si>
    <t>28,44+1,5+0,75+13,51+0,8</t>
  </si>
  <si>
    <t>17,55*2*0,12</t>
  </si>
  <si>
    <t>28,44+1,5+0,75</t>
  </si>
  <si>
    <t>13,51+0,8</t>
  </si>
  <si>
    <t>18,32</t>
  </si>
  <si>
    <t>"kamenná obruba" 1,9</t>
  </si>
  <si>
    <t>15,7</t>
  </si>
  <si>
    <t>"kostka drobná" 17,55*2</t>
  </si>
  <si>
    <t>"podklad na trvalou/recyklační skládku" (30,69*(0,26-0,132))+(14,31*(0,295-0,156))</t>
  </si>
  <si>
    <t>"podklad na trvalou/recyklační skládku" ((30,69*(0,26-0,132))+(14,31*(0,295-0,156)))*9</t>
  </si>
  <si>
    <t>"beton na trvalou/recyklační skládku" 0,551+3,219+35,1*(0,115-0,022)+0,3+0,085</t>
  </si>
  <si>
    <t>"asfalt na trvalou/recyklační skládku" 4,03</t>
  </si>
  <si>
    <t>"zámková dl. na skládku investora bez poplatku" (30,69-27,33)*0,132+(14,31-6,51)*0,156</t>
  </si>
  <si>
    <t>"beton na trvalou/recyklační skládku" (0,551+3,219+35,1*(0,115-0,022)+0,3+0,085)*9</t>
  </si>
  <si>
    <t>"asfalt na trvalou/recyklační skládku" 4,03*9</t>
  </si>
  <si>
    <t>"zámková dl. na skládku investora bez poplatku" ((30,69-27,33)*0,132+(14,31-6,51)*0,156)*3</t>
  </si>
  <si>
    <t>601887086</t>
  </si>
  <si>
    <t>1,66</t>
  </si>
  <si>
    <t xml:space="preserve"> 0,551+3,219+35,1*(0,115-0,022)+0,3+0,085</t>
  </si>
  <si>
    <t xml:space="preserve"> (30,69*(0,26-0,132))+(14,31*(0,295-0,156))</t>
  </si>
  <si>
    <t>4,03</t>
  </si>
  <si>
    <t>PSV</t>
  </si>
  <si>
    <t>Práce a dodávky PSV</t>
  </si>
  <si>
    <t>783</t>
  </si>
  <si>
    <t>Dokončovací práce - nátěry</t>
  </si>
  <si>
    <t>783917161</t>
  </si>
  <si>
    <t>Krycí dvojnásobný syntetický nátěr betonové podlahy</t>
  </si>
  <si>
    <t>-860525365</t>
  </si>
  <si>
    <t>Krycí (uzavírací) nátěr betonových podlah dvojnásobný syntetický</t>
  </si>
  <si>
    <t>https://podminky.urs.cz/item/CS_URS_2024_02/783917161</t>
  </si>
  <si>
    <t>"zatření černou barvou V10a" 0,25</t>
  </si>
  <si>
    <t>SO 404 - Veřejné osvětlení</t>
  </si>
  <si>
    <t>Pol62</t>
  </si>
  <si>
    <t>Pol63</t>
  </si>
  <si>
    <t>Stožár přechodový STP 6-D (168/133/114) bezpaticový 3-stup.</t>
  </si>
  <si>
    <t>Pol64</t>
  </si>
  <si>
    <t>Výložník ATYP UD 1/114 3500/1100/1500/180° na d=114, pozink</t>
  </si>
  <si>
    <t>Pol65</t>
  </si>
  <si>
    <t>SV-A 6.10.4/2 stožár.výzbroj</t>
  </si>
  <si>
    <t>Pol67</t>
  </si>
  <si>
    <t>Svítidlo TECEO S (Zebra left) /5370/20 LED/NW/Back light/350 mA/22,4W/3101lm</t>
  </si>
  <si>
    <t>Pol68</t>
  </si>
  <si>
    <t>Výložníky ocel.- dvouramenný - do hmotnosti 70 kg</t>
  </si>
  <si>
    <t>-2097243277</t>
  </si>
  <si>
    <t>-300260311</t>
  </si>
  <si>
    <t>VRN 104 - Vedlejší rozpočtové náklady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</si>
  <si>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</si>
  <si>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</si>
  <si>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</si>
  <si>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</si>
  <si>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</si>
  <si>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</si>
  <si>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</si>
  <si>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</si>
  <si>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</si>
  <si>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</si>
  <si>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</si>
  <si>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</t>
  </si>
  <si>
    <t>Stavební objekt pozemní</t>
  </si>
  <si>
    <t>Stavební objekt inženýrský</t>
  </si>
  <si>
    <t>PRO</t>
  </si>
  <si>
    <t>Provozní soubor</t>
  </si>
  <si>
    <t>VON</t>
  </si>
  <si>
    <t>Vedlejší a ostatní náklady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</si>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</sst>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charset val="238"/>
    </font>
    <font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3" fillId="0" borderId="0" applyNumberFormat="0" applyFill="0" applyBorder="0" applyAlignment="0" applyProtection="0"/>
  </cellStyleXfs>
  <cellXfs count="33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5" xfId="0" applyBorder="1"/>
    <xf numFmtId="0" fontId="0" fillId="0" borderId="4" xfId="0" applyBorder="1" applyAlignment="1">
      <alignment vertical="center"/>
    </xf>
    <xf numFmtId="0" fontId="18" fillId="0" borderId="6" xfId="0" applyFont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0" fillId="3" borderId="8" xfId="0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0" xfId="0" applyFont="1" applyAlignment="1">
      <alignment horizontal="left" vertical="center"/>
    </xf>
    <xf numFmtId="0" fontId="0" fillId="0" borderId="16" xfId="0" applyBorder="1" applyAlignment="1">
      <alignment vertical="center"/>
    </xf>
    <xf numFmtId="0" fontId="0" fillId="4" borderId="8" xfId="0" applyFill="1" applyBorder="1" applyAlignment="1">
      <alignment vertical="center"/>
    </xf>
    <xf numFmtId="0" fontId="22" fillId="4" borderId="9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4" fillId="0" borderId="4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5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vertical="center"/>
    </xf>
    <xf numFmtId="4" fontId="20" fillId="0" borderId="16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5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166" fontId="28" fillId="0" borderId="0" xfId="0" applyNumberFormat="1" applyFont="1" applyAlignment="1">
      <alignment vertical="center"/>
    </xf>
    <xf numFmtId="4" fontId="28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5" xfId="0" applyNumberFormat="1" applyFont="1" applyBorder="1" applyAlignment="1">
      <alignment vertical="center"/>
    </xf>
    <xf numFmtId="4" fontId="1" fillId="0" borderId="0" xfId="0" applyNumberFormat="1" applyFont="1" applyAlignment="1">
      <alignment vertical="center"/>
    </xf>
    <xf numFmtId="166" fontId="1" fillId="0" borderId="0" xfId="0" applyNumberFormat="1" applyFont="1" applyAlignment="1">
      <alignment vertical="center"/>
    </xf>
    <xf numFmtId="4" fontId="1" fillId="0" borderId="16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166" fontId="1" fillId="0" borderId="21" xfId="0" applyNumberFormat="1" applyFont="1" applyBorder="1" applyAlignment="1">
      <alignment vertical="center"/>
    </xf>
    <xf numFmtId="4" fontId="1" fillId="0" borderId="22" xfId="0" applyNumberFormat="1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18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22" fillId="4" borderId="0" xfId="0" applyFont="1" applyFill="1" applyAlignment="1">
      <alignment horizontal="left" vertical="center"/>
    </xf>
    <xf numFmtId="0" fontId="22" fillId="4" borderId="0" xfId="0" applyFont="1" applyFill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vertical="center"/>
    </xf>
    <xf numFmtId="4" fontId="6" fillId="0" borderId="21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vertical="center"/>
    </xf>
    <xf numFmtId="4" fontId="7" fillId="0" borderId="21" xfId="0" applyNumberFormat="1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9" xfId="0" applyFont="1" applyFill="1" applyBorder="1" applyAlignment="1">
      <alignment horizontal="center" vertical="center" wrapText="1"/>
    </xf>
    <xf numFmtId="4" fontId="24" fillId="0" borderId="0" xfId="0" applyNumberFormat="1" applyFont="1"/>
    <xf numFmtId="166" fontId="33" fillId="0" borderId="13" xfId="0" applyNumberFormat="1" applyFont="1" applyBorder="1"/>
    <xf numFmtId="166" fontId="33" fillId="0" borderId="14" xfId="0" applyNumberFormat="1" applyFont="1" applyBorder="1"/>
    <xf numFmtId="4" fontId="34" fillId="0" borderId="0" xfId="0" applyNumberFormat="1" applyFont="1" applyAlignment="1">
      <alignment vertical="center"/>
    </xf>
    <xf numFmtId="0" fontId="8" fillId="0" borderId="4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5" xfId="0" applyFont="1" applyBorder="1"/>
    <xf numFmtId="166" fontId="8" fillId="0" borderId="0" xfId="0" applyNumberFormat="1" applyFont="1"/>
    <xf numFmtId="166" fontId="8" fillId="0" borderId="16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2" fillId="0" borderId="23" xfId="0" applyFont="1" applyBorder="1" applyAlignment="1">
      <alignment horizontal="center" vertical="center"/>
    </xf>
    <xf numFmtId="49" fontId="22" fillId="0" borderId="23" xfId="0" applyNumberFormat="1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center" vertical="center" wrapText="1"/>
    </xf>
    <xf numFmtId="167" fontId="22" fillId="0" borderId="23" xfId="0" applyNumberFormat="1" applyFont="1" applyBorder="1" applyAlignment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>
      <alignment horizontal="center" vertical="center"/>
    </xf>
    <xf numFmtId="166" fontId="23" fillId="0" borderId="0" xfId="0" applyNumberFormat="1" applyFont="1" applyAlignment="1">
      <alignment vertical="center"/>
    </xf>
    <xf numFmtId="166" fontId="23" fillId="0" borderId="16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5" fillId="0" borderId="0" xfId="0" applyFont="1" applyAlignment="1">
      <alignment horizontal="left" vertical="center"/>
    </xf>
    <xf numFmtId="0" fontId="36" fillId="0" borderId="0" xfId="0" applyFont="1" applyAlignment="1">
      <alignment horizontal="left" vertical="center" wrapText="1"/>
    </xf>
    <xf numFmtId="0" fontId="0" fillId="0" borderId="0" xfId="0" applyAlignment="1" applyProtection="1">
      <alignment vertical="center"/>
      <protection locked="0"/>
    </xf>
    <xf numFmtId="0" fontId="0" fillId="0" borderId="15" xfId="0" applyBorder="1" applyAlignment="1">
      <alignment vertical="center"/>
    </xf>
    <xf numFmtId="0" fontId="37" fillId="0" borderId="0" xfId="0" applyFont="1" applyAlignment="1">
      <alignment horizontal="left" vertical="center"/>
    </xf>
    <xf numFmtId="0" fontId="38" fillId="0" borderId="0" xfId="1" applyFont="1" applyAlignment="1" applyProtection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5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39" fillId="0" borderId="0" xfId="0" applyFont="1" applyAlignment="1">
      <alignment vertical="center" wrapText="1"/>
    </xf>
    <xf numFmtId="0" fontId="40" fillId="0" borderId="23" xfId="0" applyFont="1" applyBorder="1" applyAlignment="1">
      <alignment horizontal="center" vertical="center"/>
    </xf>
    <xf numFmtId="49" fontId="40" fillId="0" borderId="23" xfId="0" applyNumberFormat="1" applyFont="1" applyBorder="1" applyAlignment="1">
      <alignment horizontal="left" vertical="center" wrapText="1"/>
    </xf>
    <xf numFmtId="0" fontId="40" fillId="0" borderId="23" xfId="0" applyFont="1" applyBorder="1" applyAlignment="1">
      <alignment horizontal="left" vertical="center" wrapText="1"/>
    </xf>
    <xf numFmtId="0" fontId="40" fillId="0" borderId="23" xfId="0" applyFont="1" applyBorder="1" applyAlignment="1">
      <alignment horizontal="center" vertical="center" wrapText="1"/>
    </xf>
    <xf numFmtId="167" fontId="40" fillId="0" borderId="23" xfId="0" applyNumberFormat="1" applyFont="1" applyBorder="1" applyAlignment="1">
      <alignment vertical="center"/>
    </xf>
    <xf numFmtId="4" fontId="40" fillId="2" borderId="23" xfId="0" applyNumberFormat="1" applyFont="1" applyFill="1" applyBorder="1" applyAlignment="1" applyProtection="1">
      <alignment vertical="center"/>
      <protection locked="0"/>
    </xf>
    <xf numFmtId="4" fontId="40" fillId="0" borderId="23" xfId="0" applyNumberFormat="1" applyFont="1" applyBorder="1" applyAlignment="1">
      <alignment vertical="center"/>
    </xf>
    <xf numFmtId="0" fontId="41" fillId="0" borderId="4" xfId="0" applyFont="1" applyBorder="1" applyAlignment="1">
      <alignment vertical="center"/>
    </xf>
    <xf numFmtId="0" fontId="40" fillId="2" borderId="15" xfId="0" applyFont="1" applyFill="1" applyBorder="1" applyAlignment="1" applyProtection="1">
      <alignment horizontal="left" vertical="center"/>
      <protection locked="0"/>
    </xf>
    <xf numFmtId="0" fontId="40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167" fontId="12" fillId="0" borderId="0" xfId="0" applyNumberFormat="1" applyFont="1" applyAlignment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15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0" fillId="0" borderId="0" xfId="0" applyAlignment="1">
      <alignment vertical="top"/>
    </xf>
    <xf numFmtId="0" fontId="42" fillId="0" borderId="24" xfId="0" applyFont="1" applyBorder="1" applyAlignment="1">
      <alignment vertical="center" wrapText="1"/>
    </xf>
    <xf numFmtId="0" fontId="42" fillId="0" borderId="25" xfId="0" applyFont="1" applyBorder="1" applyAlignment="1">
      <alignment vertical="center" wrapText="1"/>
    </xf>
    <xf numFmtId="0" fontId="42" fillId="0" borderId="26" xfId="0" applyFont="1" applyBorder="1" applyAlignment="1">
      <alignment vertical="center" wrapText="1"/>
    </xf>
    <xf numFmtId="0" fontId="42" fillId="0" borderId="27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0" fontId="42" fillId="0" borderId="27" xfId="0" applyFont="1" applyBorder="1" applyAlignment="1">
      <alignment vertical="center" wrapText="1"/>
    </xf>
    <xf numFmtId="0" fontId="42" fillId="0" borderId="28" xfId="0" applyFont="1" applyBorder="1" applyAlignment="1">
      <alignment vertical="center" wrapText="1"/>
    </xf>
    <xf numFmtId="0" fontId="44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center" wrapText="1"/>
    </xf>
    <xf numFmtId="0" fontId="46" fillId="0" borderId="27" xfId="0" applyFont="1" applyBorder="1" applyAlignment="1">
      <alignment vertical="center" wrapText="1"/>
    </xf>
    <xf numFmtId="0" fontId="45" fillId="0" borderId="1" xfId="0" applyFont="1" applyBorder="1" applyAlignment="1">
      <alignment vertical="center" wrapText="1"/>
    </xf>
    <xf numFmtId="0" fontId="45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vertical="center"/>
    </xf>
    <xf numFmtId="49" fontId="45" fillId="0" borderId="1" xfId="0" applyNumberFormat="1" applyFont="1" applyBorder="1" applyAlignment="1">
      <alignment vertical="center" wrapText="1"/>
    </xf>
    <xf numFmtId="0" fontId="42" fillId="0" borderId="30" xfId="0" applyFont="1" applyBorder="1" applyAlignment="1">
      <alignment vertical="center" wrapText="1"/>
    </xf>
    <xf numFmtId="0" fontId="47" fillId="0" borderId="29" xfId="0" applyFont="1" applyBorder="1" applyAlignment="1">
      <alignment vertical="center" wrapText="1"/>
    </xf>
    <xf numFmtId="0" fontId="42" fillId="0" borderId="31" xfId="0" applyFont="1" applyBorder="1" applyAlignment="1">
      <alignment vertical="center" wrapText="1"/>
    </xf>
    <xf numFmtId="0" fontId="42" fillId="0" borderId="1" xfId="0" applyFont="1" applyBorder="1" applyAlignment="1">
      <alignment vertical="top"/>
    </xf>
    <xf numFmtId="0" fontId="42" fillId="0" borderId="0" xfId="0" applyFont="1" applyAlignment="1">
      <alignment vertical="top"/>
    </xf>
    <xf numFmtId="0" fontId="42" fillId="0" borderId="24" xfId="0" applyFont="1" applyBorder="1" applyAlignment="1">
      <alignment horizontal="left" vertical="center"/>
    </xf>
    <xf numFmtId="0" fontId="42" fillId="0" borderId="25" xfId="0" applyFont="1" applyBorder="1" applyAlignment="1">
      <alignment horizontal="left" vertical="center"/>
    </xf>
    <xf numFmtId="0" fontId="42" fillId="0" borderId="26" xfId="0" applyFont="1" applyBorder="1" applyAlignment="1">
      <alignment horizontal="left" vertical="center"/>
    </xf>
    <xf numFmtId="0" fontId="42" fillId="0" borderId="27" xfId="0" applyFont="1" applyBorder="1" applyAlignment="1">
      <alignment horizontal="left" vertical="center"/>
    </xf>
    <xf numFmtId="0" fontId="42" fillId="0" borderId="28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48" fillId="0" borderId="29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center" vertical="center"/>
    </xf>
    <xf numFmtId="0" fontId="45" fillId="0" borderId="0" xfId="0" applyFont="1" applyAlignment="1">
      <alignment horizontal="left" vertical="center"/>
    </xf>
    <xf numFmtId="0" fontId="46" fillId="0" borderId="27" xfId="0" applyFont="1" applyBorder="1" applyAlignment="1">
      <alignment horizontal="left" vertical="center"/>
    </xf>
    <xf numFmtId="0" fontId="42" fillId="0" borderId="30" xfId="0" applyFont="1" applyBorder="1" applyAlignment="1">
      <alignment horizontal="left" vertical="center"/>
    </xf>
    <xf numFmtId="0" fontId="47" fillId="0" borderId="29" xfId="0" applyFont="1" applyBorder="1" applyAlignment="1">
      <alignment horizontal="left" vertical="center"/>
    </xf>
    <xf numFmtId="0" fontId="42" fillId="0" borderId="3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left" vertical="center" wrapText="1"/>
    </xf>
    <xf numFmtId="0" fontId="42" fillId="0" borderId="25" xfId="0" applyFont="1" applyBorder="1" applyAlignment="1">
      <alignment horizontal="left" vertical="center" wrapText="1"/>
    </xf>
    <xf numFmtId="0" fontId="42" fillId="0" borderId="26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 wrapText="1"/>
    </xf>
    <xf numFmtId="0" fontId="48" fillId="0" borderId="27" xfId="0" applyFont="1" applyBorder="1" applyAlignment="1">
      <alignment horizontal="left" vertical="center" wrapText="1"/>
    </xf>
    <xf numFmtId="0" fontId="48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/>
    </xf>
    <xf numFmtId="0" fontId="46" fillId="0" borderId="28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/>
    </xf>
    <xf numFmtId="0" fontId="46" fillId="0" borderId="30" xfId="0" applyFont="1" applyBorder="1" applyAlignment="1">
      <alignment horizontal="left" vertical="center" wrapText="1"/>
    </xf>
    <xf numFmtId="0" fontId="46" fillId="0" borderId="29" xfId="0" applyFont="1" applyBorder="1" applyAlignment="1">
      <alignment horizontal="left" vertical="center" wrapText="1"/>
    </xf>
    <xf numFmtId="0" fontId="46" fillId="0" borderId="3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left" vertical="top"/>
    </xf>
    <xf numFmtId="0" fontId="45" fillId="0" borderId="1" xfId="0" applyFont="1" applyBorder="1" applyAlignment="1">
      <alignment horizontal="center" vertical="top"/>
    </xf>
    <xf numFmtId="0" fontId="46" fillId="0" borderId="30" xfId="0" applyFont="1" applyBorder="1" applyAlignment="1">
      <alignment horizontal="left" vertical="center"/>
    </xf>
    <xf numFmtId="0" fontId="46" fillId="0" borderId="31" xfId="0" applyFont="1" applyBorder="1" applyAlignment="1">
      <alignment horizontal="left" vertical="center"/>
    </xf>
    <xf numFmtId="0" fontId="46" fillId="0" borderId="1" xfId="0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0" fontId="44" fillId="0" borderId="1" xfId="0" applyFont="1" applyBorder="1" applyAlignment="1">
      <alignment vertical="center"/>
    </xf>
    <xf numFmtId="0" fontId="48" fillId="0" borderId="29" xfId="0" applyFont="1" applyBorder="1" applyAlignment="1">
      <alignment vertical="center"/>
    </xf>
    <xf numFmtId="0" fontId="44" fillId="0" borderId="29" xfId="0" applyFont="1" applyBorder="1" applyAlignment="1">
      <alignment vertical="center"/>
    </xf>
    <xf numFmtId="0" fontId="45" fillId="0" borderId="1" xfId="0" applyFont="1" applyBorder="1" applyAlignment="1">
      <alignment vertical="top"/>
    </xf>
    <xf numFmtId="49" fontId="45" fillId="0" borderId="1" xfId="0" applyNumberFormat="1" applyFont="1" applyBorder="1" applyAlignment="1">
      <alignment horizontal="left" vertical="center"/>
    </xf>
    <xf numFmtId="0" fontId="51" fillId="0" borderId="27" xfId="0" applyFont="1" applyBorder="1" applyAlignment="1">
      <alignment horizontal="left" vertical="center"/>
    </xf>
    <xf numFmtId="0" fontId="52" fillId="0" borderId="1" xfId="0" applyFont="1" applyBorder="1" applyAlignment="1">
      <alignment vertical="top"/>
    </xf>
    <xf numFmtId="0" fontId="52" fillId="0" borderId="1" xfId="0" applyFont="1" applyBorder="1" applyAlignment="1">
      <alignment horizontal="left" vertical="center"/>
    </xf>
    <xf numFmtId="0" fontId="52" fillId="0" borderId="1" xfId="0" applyFont="1" applyBorder="1" applyAlignment="1">
      <alignment horizontal="center" vertical="center"/>
    </xf>
    <xf numFmtId="49" fontId="52" fillId="0" borderId="1" xfId="0" applyNumberFormat="1" applyFont="1" applyBorder="1" applyAlignment="1">
      <alignment horizontal="left" vertical="center"/>
    </xf>
    <xf numFmtId="0" fontId="51" fillId="0" borderId="28" xfId="0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4" fillId="0" borderId="29" xfId="0" applyFont="1" applyBorder="1" applyAlignment="1">
      <alignment horizontal="left"/>
    </xf>
    <xf numFmtId="0" fontId="48" fillId="0" borderId="29" xfId="0" applyFont="1" applyBorder="1"/>
    <xf numFmtId="0" fontId="42" fillId="0" borderId="27" xfId="0" applyFont="1" applyBorder="1" applyAlignment="1">
      <alignment vertical="top"/>
    </xf>
    <xf numFmtId="0" fontId="42" fillId="0" borderId="28" xfId="0" applyFont="1" applyBorder="1" applyAlignment="1">
      <alignment vertical="top"/>
    </xf>
    <xf numFmtId="0" fontId="42" fillId="0" borderId="30" xfId="0" applyFont="1" applyBorder="1" applyAlignment="1">
      <alignment vertical="top"/>
    </xf>
    <xf numFmtId="0" fontId="42" fillId="0" borderId="29" xfId="0" applyFont="1" applyBorder="1" applyAlignment="1">
      <alignment vertical="top"/>
    </xf>
    <xf numFmtId="0" fontId="42" fillId="0" borderId="31" xfId="0" applyFont="1" applyBorder="1" applyAlignment="1">
      <alignment vertical="top"/>
    </xf>
    <xf numFmtId="0" fontId="22" fillId="4" borderId="7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left" vertical="center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22" fillId="4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4" fontId="24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8" fillId="0" borderId="6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3" borderId="8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4" fillId="3" borderId="8" xfId="0" applyFont="1" applyFill="1" applyBorder="1" applyAlignment="1">
      <alignment horizontal="left"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" fontId="27" fillId="0" borderId="0" xfId="0" applyNumberFormat="1" applyFont="1" applyAlignment="1">
      <alignment horizontal="right" vertical="center"/>
    </xf>
    <xf numFmtId="0" fontId="27" fillId="0" borderId="0" xfId="0" applyFont="1" applyAlignment="1">
      <alignment vertical="center"/>
    </xf>
    <xf numFmtId="0" fontId="22" fillId="4" borderId="8" xfId="0" applyFont="1" applyFill="1" applyBorder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45" fillId="0" borderId="1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wrapText="1"/>
    </xf>
    <xf numFmtId="0" fontId="43" fillId="0" borderId="1" xfId="0" applyFont="1" applyBorder="1" applyAlignment="1">
      <alignment horizontal="center" vertical="center" wrapText="1"/>
    </xf>
    <xf numFmtId="49" fontId="45" fillId="0" borderId="1" xfId="0" applyNumberFormat="1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/>
    </xf>
    <xf numFmtId="0" fontId="44" fillId="0" borderId="29" xfId="0" applyFont="1" applyBorder="1" applyAlignment="1">
      <alignment horizontal="left"/>
    </xf>
    <xf numFmtId="0" fontId="45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top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podminky.urs.cz/item/CS_URS_2024_02/877310310" TargetMode="External"/><Relationship Id="rId21" Type="http://schemas.openxmlformats.org/officeDocument/2006/relationships/hyperlink" Target="https://podminky.urs.cz/item/CS_URS_2024_02/591412111" TargetMode="External"/><Relationship Id="rId42" Type="http://schemas.openxmlformats.org/officeDocument/2006/relationships/hyperlink" Target="https://podminky.urs.cz/item/CS_URS_2024_02/916241113" TargetMode="External"/><Relationship Id="rId47" Type="http://schemas.openxmlformats.org/officeDocument/2006/relationships/hyperlink" Target="https://podminky.urs.cz/item/CS_URS_2024_02/979024443" TargetMode="External"/><Relationship Id="rId63" Type="http://schemas.openxmlformats.org/officeDocument/2006/relationships/hyperlink" Target="https://podminky.urs.cz/item/CS_URS_2024_02/966006211" TargetMode="External"/><Relationship Id="rId68" Type="http://schemas.openxmlformats.org/officeDocument/2006/relationships/hyperlink" Target="https://podminky.urs.cz/item/CS_URS_2024_02/997221611" TargetMode="External"/><Relationship Id="rId2" Type="http://schemas.openxmlformats.org/officeDocument/2006/relationships/hyperlink" Target="https://podminky.urs.cz/item/CS_URS_2024_02/129001101" TargetMode="External"/><Relationship Id="rId16" Type="http://schemas.openxmlformats.org/officeDocument/2006/relationships/hyperlink" Target="https://podminky.urs.cz/item/CS_URS_2024_02/567132115" TargetMode="External"/><Relationship Id="rId29" Type="http://schemas.openxmlformats.org/officeDocument/2006/relationships/hyperlink" Target="https://podminky.urs.cz/item/CS_URS_2024_02/895941312" TargetMode="External"/><Relationship Id="rId11" Type="http://schemas.openxmlformats.org/officeDocument/2006/relationships/hyperlink" Target="https://podminky.urs.cz/item/CS_URS_2024_02/452311141" TargetMode="External"/><Relationship Id="rId24" Type="http://schemas.openxmlformats.org/officeDocument/2006/relationships/hyperlink" Target="https://podminky.urs.cz/item/CS_URS_2024_02/871275811" TargetMode="External"/><Relationship Id="rId32" Type="http://schemas.openxmlformats.org/officeDocument/2006/relationships/hyperlink" Target="https://podminky.urs.cz/item/CS_URS_2024_02/899203211" TargetMode="External"/><Relationship Id="rId37" Type="http://schemas.openxmlformats.org/officeDocument/2006/relationships/hyperlink" Target="https://podminky.urs.cz/item/CS_URS_2024_02/915621111" TargetMode="External"/><Relationship Id="rId40" Type="http://schemas.openxmlformats.org/officeDocument/2006/relationships/hyperlink" Target="https://podminky.urs.cz/item/CS_URS_2024_02/916111123" TargetMode="External"/><Relationship Id="rId45" Type="http://schemas.openxmlformats.org/officeDocument/2006/relationships/hyperlink" Target="https://podminky.urs.cz/item/CS_URS_2024_02/919735112" TargetMode="External"/><Relationship Id="rId53" Type="http://schemas.openxmlformats.org/officeDocument/2006/relationships/hyperlink" Target="https://podminky.urs.cz/item/CS_URS_2024_02/113106121" TargetMode="External"/><Relationship Id="rId58" Type="http://schemas.openxmlformats.org/officeDocument/2006/relationships/hyperlink" Target="https://podminky.urs.cz/item/CS_URS_2024_02/113201111" TargetMode="External"/><Relationship Id="rId66" Type="http://schemas.openxmlformats.org/officeDocument/2006/relationships/hyperlink" Target="https://podminky.urs.cz/item/CS_URS_2024_02/997221561" TargetMode="External"/><Relationship Id="rId5" Type="http://schemas.openxmlformats.org/officeDocument/2006/relationships/hyperlink" Target="https://podminky.urs.cz/item/CS_URS_2024_02/162751117" TargetMode="External"/><Relationship Id="rId61" Type="http://schemas.openxmlformats.org/officeDocument/2006/relationships/hyperlink" Target="https://podminky.urs.cz/item/CS_URS_2024_02/961044111" TargetMode="External"/><Relationship Id="rId19" Type="http://schemas.openxmlformats.org/officeDocument/2006/relationships/hyperlink" Target="https://podminky.urs.cz/item/CS_URS_2024_02/577134111" TargetMode="External"/><Relationship Id="rId14" Type="http://schemas.openxmlformats.org/officeDocument/2006/relationships/hyperlink" Target="https://podminky.urs.cz/item/CS_URS_2024_02/564871011" TargetMode="External"/><Relationship Id="rId22" Type="http://schemas.openxmlformats.org/officeDocument/2006/relationships/hyperlink" Target="https://podminky.urs.cz/item/CS_URS_2024_02/591442111" TargetMode="External"/><Relationship Id="rId27" Type="http://schemas.openxmlformats.org/officeDocument/2006/relationships/hyperlink" Target="https://podminky.urs.cz/item/CS_URS_2024_02/890411851" TargetMode="External"/><Relationship Id="rId30" Type="http://schemas.openxmlformats.org/officeDocument/2006/relationships/hyperlink" Target="https://podminky.urs.cz/item/CS_URS_2024_02/899133211" TargetMode="External"/><Relationship Id="rId35" Type="http://schemas.openxmlformats.org/officeDocument/2006/relationships/hyperlink" Target="https://podminky.urs.cz/item/CS_URS_2024_02/915131111" TargetMode="External"/><Relationship Id="rId43" Type="http://schemas.openxmlformats.org/officeDocument/2006/relationships/hyperlink" Target="https://podminky.urs.cz/item/CS_URS_2024_02/919732211" TargetMode="External"/><Relationship Id="rId48" Type="http://schemas.openxmlformats.org/officeDocument/2006/relationships/hyperlink" Target="https://podminky.urs.cz/item/CS_URS_2024_02/979054441" TargetMode="External"/><Relationship Id="rId56" Type="http://schemas.openxmlformats.org/officeDocument/2006/relationships/hyperlink" Target="https://podminky.urs.cz/item/CS_URS_2024_02/113154512" TargetMode="External"/><Relationship Id="rId64" Type="http://schemas.openxmlformats.org/officeDocument/2006/relationships/hyperlink" Target="https://podminky.urs.cz/item/CS_URS_2024_02/997221551" TargetMode="External"/><Relationship Id="rId69" Type="http://schemas.openxmlformats.org/officeDocument/2006/relationships/hyperlink" Target="https://podminky.urs.cz/item/CS_URS_2024_02/997221861" TargetMode="External"/><Relationship Id="rId8" Type="http://schemas.openxmlformats.org/officeDocument/2006/relationships/hyperlink" Target="https://podminky.urs.cz/item/CS_URS_2024_02/175151101" TargetMode="External"/><Relationship Id="rId51" Type="http://schemas.openxmlformats.org/officeDocument/2006/relationships/hyperlink" Target="https://podminky.urs.cz/item/CS_URS_2024_02/979071131" TargetMode="External"/><Relationship Id="rId72" Type="http://schemas.openxmlformats.org/officeDocument/2006/relationships/hyperlink" Target="https://podminky.urs.cz/item/CS_URS_2024_02/998223011" TargetMode="External"/><Relationship Id="rId3" Type="http://schemas.openxmlformats.org/officeDocument/2006/relationships/hyperlink" Target="https://podminky.urs.cz/item/CS_URS_2024_02/132251101" TargetMode="External"/><Relationship Id="rId12" Type="http://schemas.openxmlformats.org/officeDocument/2006/relationships/hyperlink" Target="https://podminky.urs.cz/item/CS_URS_2024_02/564851011" TargetMode="External"/><Relationship Id="rId17" Type="http://schemas.openxmlformats.org/officeDocument/2006/relationships/hyperlink" Target="https://podminky.urs.cz/item/CS_URS_2024_02/573191111" TargetMode="External"/><Relationship Id="rId25" Type="http://schemas.openxmlformats.org/officeDocument/2006/relationships/hyperlink" Target="https://podminky.urs.cz/item/CS_URS_2024_02/871313121" TargetMode="External"/><Relationship Id="rId33" Type="http://schemas.openxmlformats.org/officeDocument/2006/relationships/hyperlink" Target="https://podminky.urs.cz/item/CS_URS_2024_02/914111111" TargetMode="External"/><Relationship Id="rId38" Type="http://schemas.openxmlformats.org/officeDocument/2006/relationships/hyperlink" Target="https://podminky.urs.cz/item/CS_URS_2024_02/916111111" TargetMode="External"/><Relationship Id="rId46" Type="http://schemas.openxmlformats.org/officeDocument/2006/relationships/hyperlink" Target="https://podminky.urs.cz/item/CS_URS_2024_02/966007213" TargetMode="External"/><Relationship Id="rId59" Type="http://schemas.openxmlformats.org/officeDocument/2006/relationships/hyperlink" Target="https://podminky.urs.cz/item/CS_URS_2024_02/113201112" TargetMode="External"/><Relationship Id="rId67" Type="http://schemas.openxmlformats.org/officeDocument/2006/relationships/hyperlink" Target="https://podminky.urs.cz/item/CS_URS_2024_02/997221569" TargetMode="External"/><Relationship Id="rId20" Type="http://schemas.openxmlformats.org/officeDocument/2006/relationships/hyperlink" Target="https://podminky.urs.cz/item/CS_URS_2024_02/591211111" TargetMode="External"/><Relationship Id="rId41" Type="http://schemas.openxmlformats.org/officeDocument/2006/relationships/hyperlink" Target="https://podminky.urs.cz/item/CS_URS_2024_02/916132113" TargetMode="External"/><Relationship Id="rId54" Type="http://schemas.openxmlformats.org/officeDocument/2006/relationships/hyperlink" Target="https://podminky.urs.cz/item/CS_URS_2024_02/113106161" TargetMode="External"/><Relationship Id="rId62" Type="http://schemas.openxmlformats.org/officeDocument/2006/relationships/hyperlink" Target="https://podminky.urs.cz/item/CS_URS_2024_02/966006132" TargetMode="External"/><Relationship Id="rId70" Type="http://schemas.openxmlformats.org/officeDocument/2006/relationships/hyperlink" Target="https://podminky.urs.cz/item/CS_URS_2024_02/997221873" TargetMode="External"/><Relationship Id="rId1" Type="http://schemas.openxmlformats.org/officeDocument/2006/relationships/hyperlink" Target="https://podminky.urs.cz/item/CS_URS_2024_02/122251102" TargetMode="External"/><Relationship Id="rId6" Type="http://schemas.openxmlformats.org/officeDocument/2006/relationships/hyperlink" Target="https://podminky.urs.cz/item/CS_URS_2024_02/171201231" TargetMode="External"/><Relationship Id="rId15" Type="http://schemas.openxmlformats.org/officeDocument/2006/relationships/hyperlink" Target="https://podminky.urs.cz/item/CS_URS_2024_02/565165112" TargetMode="External"/><Relationship Id="rId23" Type="http://schemas.openxmlformats.org/officeDocument/2006/relationships/hyperlink" Target="https://podminky.urs.cz/item/CS_URS_2024_02/596811120" TargetMode="External"/><Relationship Id="rId28" Type="http://schemas.openxmlformats.org/officeDocument/2006/relationships/hyperlink" Target="https://podminky.urs.cz/item/CS_URS_2024_02/895941301" TargetMode="External"/><Relationship Id="rId36" Type="http://schemas.openxmlformats.org/officeDocument/2006/relationships/hyperlink" Target="https://podminky.urs.cz/item/CS_URS_2024_02/915211115" TargetMode="External"/><Relationship Id="rId49" Type="http://schemas.openxmlformats.org/officeDocument/2006/relationships/hyperlink" Target="https://podminky.urs.cz/item/CS_URS_2024_02/979071121" TargetMode="External"/><Relationship Id="rId57" Type="http://schemas.openxmlformats.org/officeDocument/2006/relationships/hyperlink" Target="https://podminky.urs.cz/item/CS_URS_2024_02/113154517" TargetMode="External"/><Relationship Id="rId10" Type="http://schemas.openxmlformats.org/officeDocument/2006/relationships/hyperlink" Target="https://podminky.urs.cz/item/CS_URS_2024_02/451573111" TargetMode="External"/><Relationship Id="rId31" Type="http://schemas.openxmlformats.org/officeDocument/2006/relationships/hyperlink" Target="https://podminky.urs.cz/item/CS_URS_2024_02/899203112" TargetMode="External"/><Relationship Id="rId44" Type="http://schemas.openxmlformats.org/officeDocument/2006/relationships/hyperlink" Target="https://podminky.urs.cz/item/CS_URS_2024_02/919735111" TargetMode="External"/><Relationship Id="rId52" Type="http://schemas.openxmlformats.org/officeDocument/2006/relationships/hyperlink" Target="https://podminky.urs.cz/item/CS_URS_2024_02/113106111" TargetMode="External"/><Relationship Id="rId60" Type="http://schemas.openxmlformats.org/officeDocument/2006/relationships/hyperlink" Target="https://podminky.urs.cz/item/CS_URS_2024_02/113203111" TargetMode="External"/><Relationship Id="rId65" Type="http://schemas.openxmlformats.org/officeDocument/2006/relationships/hyperlink" Target="https://podminky.urs.cz/item/CS_URS_2024_02/997221559" TargetMode="External"/><Relationship Id="rId73" Type="http://schemas.openxmlformats.org/officeDocument/2006/relationships/drawing" Target="../drawings/drawing2.xml"/><Relationship Id="rId4" Type="http://schemas.openxmlformats.org/officeDocument/2006/relationships/hyperlink" Target="https://podminky.urs.cz/item/CS_URS_2024_02/133251101" TargetMode="External"/><Relationship Id="rId9" Type="http://schemas.openxmlformats.org/officeDocument/2006/relationships/hyperlink" Target="https://podminky.urs.cz/item/CS_URS_2024_02/181951112" TargetMode="External"/><Relationship Id="rId13" Type="http://schemas.openxmlformats.org/officeDocument/2006/relationships/hyperlink" Target="https://podminky.urs.cz/item/CS_URS_2024_02/564861011" TargetMode="External"/><Relationship Id="rId18" Type="http://schemas.openxmlformats.org/officeDocument/2006/relationships/hyperlink" Target="https://podminky.urs.cz/item/CS_URS_2024_02/573211108" TargetMode="External"/><Relationship Id="rId39" Type="http://schemas.openxmlformats.org/officeDocument/2006/relationships/hyperlink" Target="https://podminky.urs.cz/item/CS_URS_2024_02/916111113" TargetMode="External"/><Relationship Id="rId34" Type="http://schemas.openxmlformats.org/officeDocument/2006/relationships/hyperlink" Target="https://podminky.urs.cz/item/CS_URS_2024_02/914511112" TargetMode="External"/><Relationship Id="rId50" Type="http://schemas.openxmlformats.org/officeDocument/2006/relationships/hyperlink" Target="https://podminky.urs.cz/item/CS_URS_2024_02/979071122" TargetMode="External"/><Relationship Id="rId55" Type="http://schemas.openxmlformats.org/officeDocument/2006/relationships/hyperlink" Target="https://podminky.urs.cz/item/CS_URS_2024_02/113107331" TargetMode="External"/><Relationship Id="rId7" Type="http://schemas.openxmlformats.org/officeDocument/2006/relationships/hyperlink" Target="https://podminky.urs.cz/item/CS_URS_2024_02/174151101" TargetMode="External"/><Relationship Id="rId71" Type="http://schemas.openxmlformats.org/officeDocument/2006/relationships/hyperlink" Target="https://podminky.urs.cz/item/CS_URS_2024_02/997221875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4_02/012444000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podminky.urs.cz/item/CS_URS_2024_02/012303000" TargetMode="External"/><Relationship Id="rId1" Type="http://schemas.openxmlformats.org/officeDocument/2006/relationships/hyperlink" Target="https://podminky.urs.cz/item/CS_URS_2024_02/012164000" TargetMode="External"/><Relationship Id="rId6" Type="http://schemas.openxmlformats.org/officeDocument/2006/relationships/hyperlink" Target="https://podminky.urs.cz/item/CS_URS_2024_02/043154000" TargetMode="External"/><Relationship Id="rId5" Type="http://schemas.openxmlformats.org/officeDocument/2006/relationships/hyperlink" Target="https://podminky.urs.cz/item/CS_URS_2024_02/034303000" TargetMode="External"/><Relationship Id="rId4" Type="http://schemas.openxmlformats.org/officeDocument/2006/relationships/hyperlink" Target="https://podminky.urs.cz/item/CS_URS_2024_02/030001000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4_02/591412111" TargetMode="External"/><Relationship Id="rId18" Type="http://schemas.openxmlformats.org/officeDocument/2006/relationships/hyperlink" Target="https://podminky.urs.cz/item/CS_URS_2024_02/914511112" TargetMode="External"/><Relationship Id="rId26" Type="http://schemas.openxmlformats.org/officeDocument/2006/relationships/hyperlink" Target="https://podminky.urs.cz/item/CS_URS_2024_02/916111123" TargetMode="External"/><Relationship Id="rId39" Type="http://schemas.openxmlformats.org/officeDocument/2006/relationships/hyperlink" Target="https://podminky.urs.cz/item/CS_URS_2024_02/979071131" TargetMode="External"/><Relationship Id="rId21" Type="http://schemas.openxmlformats.org/officeDocument/2006/relationships/hyperlink" Target="https://podminky.urs.cz/item/CS_URS_2024_02/915221121" TargetMode="External"/><Relationship Id="rId34" Type="http://schemas.openxmlformats.org/officeDocument/2006/relationships/hyperlink" Target="https://podminky.urs.cz/item/CS_URS_2024_02/966007213" TargetMode="External"/><Relationship Id="rId42" Type="http://schemas.openxmlformats.org/officeDocument/2006/relationships/hyperlink" Target="https://podminky.urs.cz/item/CS_URS_2024_02/113106161" TargetMode="External"/><Relationship Id="rId47" Type="http://schemas.openxmlformats.org/officeDocument/2006/relationships/hyperlink" Target="https://podminky.urs.cz/item/CS_URS_2024_02/113202111" TargetMode="External"/><Relationship Id="rId50" Type="http://schemas.openxmlformats.org/officeDocument/2006/relationships/hyperlink" Target="https://podminky.urs.cz/item/CS_URS_2024_02/966006211" TargetMode="External"/><Relationship Id="rId55" Type="http://schemas.openxmlformats.org/officeDocument/2006/relationships/hyperlink" Target="https://podminky.urs.cz/item/CS_URS_2024_02/997221611" TargetMode="External"/><Relationship Id="rId7" Type="http://schemas.openxmlformats.org/officeDocument/2006/relationships/hyperlink" Target="https://podminky.urs.cz/item/CS_URS_2024_02/564861011" TargetMode="External"/><Relationship Id="rId2" Type="http://schemas.openxmlformats.org/officeDocument/2006/relationships/hyperlink" Target="https://podminky.urs.cz/item/CS_URS_2024_02/129001101" TargetMode="External"/><Relationship Id="rId16" Type="http://schemas.openxmlformats.org/officeDocument/2006/relationships/hyperlink" Target="https://podminky.urs.cz/item/CS_URS_2024_02/912211131" TargetMode="External"/><Relationship Id="rId29" Type="http://schemas.openxmlformats.org/officeDocument/2006/relationships/hyperlink" Target="https://podminky.urs.cz/item/CS_URS_2024_02/916241113" TargetMode="External"/><Relationship Id="rId11" Type="http://schemas.openxmlformats.org/officeDocument/2006/relationships/hyperlink" Target="https://podminky.urs.cz/item/CS_URS_2024_02/591211111" TargetMode="External"/><Relationship Id="rId24" Type="http://schemas.openxmlformats.org/officeDocument/2006/relationships/hyperlink" Target="https://podminky.urs.cz/item/CS_URS_2024_02/915611111" TargetMode="External"/><Relationship Id="rId32" Type="http://schemas.openxmlformats.org/officeDocument/2006/relationships/hyperlink" Target="https://podminky.urs.cz/item/CS_URS_2024_02/919735112" TargetMode="External"/><Relationship Id="rId37" Type="http://schemas.openxmlformats.org/officeDocument/2006/relationships/hyperlink" Target="https://podminky.urs.cz/item/CS_URS_2024_02/979071121" TargetMode="External"/><Relationship Id="rId40" Type="http://schemas.openxmlformats.org/officeDocument/2006/relationships/hyperlink" Target="https://podminky.urs.cz/item/CS_URS_2024_02/113106111" TargetMode="External"/><Relationship Id="rId45" Type="http://schemas.openxmlformats.org/officeDocument/2006/relationships/hyperlink" Target="https://podminky.urs.cz/item/CS_URS_2024_02/113154512" TargetMode="External"/><Relationship Id="rId53" Type="http://schemas.openxmlformats.org/officeDocument/2006/relationships/hyperlink" Target="https://podminky.urs.cz/item/CS_URS_2024_02/997221561" TargetMode="External"/><Relationship Id="rId58" Type="http://schemas.openxmlformats.org/officeDocument/2006/relationships/hyperlink" Target="https://podminky.urs.cz/item/CS_URS_2024_02/997221875" TargetMode="External"/><Relationship Id="rId5" Type="http://schemas.openxmlformats.org/officeDocument/2006/relationships/hyperlink" Target="https://podminky.urs.cz/item/CS_URS_2024_02/181951112" TargetMode="External"/><Relationship Id="rId19" Type="http://schemas.openxmlformats.org/officeDocument/2006/relationships/hyperlink" Target="https://podminky.urs.cz/item/CS_URS_2024_02/915211111" TargetMode="External"/><Relationship Id="rId4" Type="http://schemas.openxmlformats.org/officeDocument/2006/relationships/hyperlink" Target="https://podminky.urs.cz/item/CS_URS_2024_02/171201231" TargetMode="External"/><Relationship Id="rId9" Type="http://schemas.openxmlformats.org/officeDocument/2006/relationships/hyperlink" Target="https://podminky.urs.cz/item/CS_URS_2024_02/573211108" TargetMode="External"/><Relationship Id="rId14" Type="http://schemas.openxmlformats.org/officeDocument/2006/relationships/hyperlink" Target="https://podminky.urs.cz/item/CS_URS_2024_02/596811120" TargetMode="External"/><Relationship Id="rId22" Type="http://schemas.openxmlformats.org/officeDocument/2006/relationships/hyperlink" Target="https://podminky.urs.cz/item/CS_URS_2024_02/915223121" TargetMode="External"/><Relationship Id="rId27" Type="http://schemas.openxmlformats.org/officeDocument/2006/relationships/hyperlink" Target="https://podminky.urs.cz/item/CS_URS_2024_02/916131213" TargetMode="External"/><Relationship Id="rId30" Type="http://schemas.openxmlformats.org/officeDocument/2006/relationships/hyperlink" Target="https://podminky.urs.cz/item/CS_URS_2024_02/919732211" TargetMode="External"/><Relationship Id="rId35" Type="http://schemas.openxmlformats.org/officeDocument/2006/relationships/hyperlink" Target="https://podminky.urs.cz/item/CS_URS_2024_02/979024443" TargetMode="External"/><Relationship Id="rId43" Type="http://schemas.openxmlformats.org/officeDocument/2006/relationships/hyperlink" Target="https://podminky.urs.cz/item/CS_URS_2024_02/113106171" TargetMode="External"/><Relationship Id="rId48" Type="http://schemas.openxmlformats.org/officeDocument/2006/relationships/hyperlink" Target="https://podminky.urs.cz/item/CS_URS_2024_02/113203111" TargetMode="External"/><Relationship Id="rId56" Type="http://schemas.openxmlformats.org/officeDocument/2006/relationships/hyperlink" Target="https://podminky.urs.cz/item/CS_URS_2024_02/997221861" TargetMode="External"/><Relationship Id="rId8" Type="http://schemas.openxmlformats.org/officeDocument/2006/relationships/hyperlink" Target="https://podminky.urs.cz/item/CS_URS_2024_02/565135101" TargetMode="External"/><Relationship Id="rId51" Type="http://schemas.openxmlformats.org/officeDocument/2006/relationships/hyperlink" Target="https://podminky.urs.cz/item/CS_URS_2024_02/997221551" TargetMode="External"/><Relationship Id="rId3" Type="http://schemas.openxmlformats.org/officeDocument/2006/relationships/hyperlink" Target="https://podminky.urs.cz/item/CS_URS_2024_02/162751117" TargetMode="External"/><Relationship Id="rId12" Type="http://schemas.openxmlformats.org/officeDocument/2006/relationships/hyperlink" Target="https://podminky.urs.cz/item/CS_URS_2024_02/591241111" TargetMode="External"/><Relationship Id="rId17" Type="http://schemas.openxmlformats.org/officeDocument/2006/relationships/hyperlink" Target="https://podminky.urs.cz/item/CS_URS_2024_02/914111111" TargetMode="External"/><Relationship Id="rId25" Type="http://schemas.openxmlformats.org/officeDocument/2006/relationships/hyperlink" Target="https://podminky.urs.cz/item/CS_URS_2024_02/915621111" TargetMode="External"/><Relationship Id="rId33" Type="http://schemas.openxmlformats.org/officeDocument/2006/relationships/hyperlink" Target="https://podminky.urs.cz/item/CS_URS_2024_02/919735122" TargetMode="External"/><Relationship Id="rId38" Type="http://schemas.openxmlformats.org/officeDocument/2006/relationships/hyperlink" Target="https://podminky.urs.cz/item/CS_URS_2024_02/979071122" TargetMode="External"/><Relationship Id="rId46" Type="http://schemas.openxmlformats.org/officeDocument/2006/relationships/hyperlink" Target="https://podminky.urs.cz/item/CS_URS_2024_02/113201112" TargetMode="External"/><Relationship Id="rId59" Type="http://schemas.openxmlformats.org/officeDocument/2006/relationships/hyperlink" Target="https://podminky.urs.cz/item/CS_URS_2024_02/998223011" TargetMode="External"/><Relationship Id="rId20" Type="http://schemas.openxmlformats.org/officeDocument/2006/relationships/hyperlink" Target="https://podminky.urs.cz/item/CS_URS_2024_02/915211115" TargetMode="External"/><Relationship Id="rId41" Type="http://schemas.openxmlformats.org/officeDocument/2006/relationships/hyperlink" Target="https://podminky.urs.cz/item/CS_URS_2024_02/113106121" TargetMode="External"/><Relationship Id="rId54" Type="http://schemas.openxmlformats.org/officeDocument/2006/relationships/hyperlink" Target="https://podminky.urs.cz/item/CS_URS_2024_02/997221569" TargetMode="External"/><Relationship Id="rId1" Type="http://schemas.openxmlformats.org/officeDocument/2006/relationships/hyperlink" Target="https://podminky.urs.cz/item/CS_URS_2024_02/122251101" TargetMode="External"/><Relationship Id="rId6" Type="http://schemas.openxmlformats.org/officeDocument/2006/relationships/hyperlink" Target="https://podminky.urs.cz/item/CS_URS_2024_02/564851011" TargetMode="External"/><Relationship Id="rId15" Type="http://schemas.openxmlformats.org/officeDocument/2006/relationships/hyperlink" Target="https://podminky.urs.cz/item/CS_URS_2024_02/596841120" TargetMode="External"/><Relationship Id="rId23" Type="http://schemas.openxmlformats.org/officeDocument/2006/relationships/hyperlink" Target="https://podminky.urs.cz/item/CS_URS_2024_02/915231111" TargetMode="External"/><Relationship Id="rId28" Type="http://schemas.openxmlformats.org/officeDocument/2006/relationships/hyperlink" Target="https://podminky.urs.cz/item/CS_URS_2024_02/916231213" TargetMode="External"/><Relationship Id="rId36" Type="http://schemas.openxmlformats.org/officeDocument/2006/relationships/hyperlink" Target="https://podminky.urs.cz/item/CS_URS_2024_02/979054451" TargetMode="External"/><Relationship Id="rId49" Type="http://schemas.openxmlformats.org/officeDocument/2006/relationships/hyperlink" Target="https://podminky.urs.cz/item/CS_URS_2024_02/966006132" TargetMode="External"/><Relationship Id="rId57" Type="http://schemas.openxmlformats.org/officeDocument/2006/relationships/hyperlink" Target="https://podminky.urs.cz/item/CS_URS_2024_02/997221873" TargetMode="External"/><Relationship Id="rId10" Type="http://schemas.openxmlformats.org/officeDocument/2006/relationships/hyperlink" Target="https://podminky.urs.cz/item/CS_URS_2024_02/577134111" TargetMode="External"/><Relationship Id="rId31" Type="http://schemas.openxmlformats.org/officeDocument/2006/relationships/hyperlink" Target="https://podminky.urs.cz/item/CS_URS_2024_02/919735111" TargetMode="External"/><Relationship Id="rId44" Type="http://schemas.openxmlformats.org/officeDocument/2006/relationships/hyperlink" Target="https://podminky.urs.cz/item/CS_URS_2024_02/113107342" TargetMode="External"/><Relationship Id="rId52" Type="http://schemas.openxmlformats.org/officeDocument/2006/relationships/hyperlink" Target="https://podminky.urs.cz/item/CS_URS_2024_02/997221559" TargetMode="External"/><Relationship Id="rId60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4_02/012444000" TargetMode="External"/><Relationship Id="rId7" Type="http://schemas.openxmlformats.org/officeDocument/2006/relationships/drawing" Target="../drawings/drawing7.xml"/><Relationship Id="rId2" Type="http://schemas.openxmlformats.org/officeDocument/2006/relationships/hyperlink" Target="https://podminky.urs.cz/item/CS_URS_2024_02/012303000" TargetMode="External"/><Relationship Id="rId1" Type="http://schemas.openxmlformats.org/officeDocument/2006/relationships/hyperlink" Target="https://podminky.urs.cz/item/CS_URS_2024_02/012164000" TargetMode="External"/><Relationship Id="rId6" Type="http://schemas.openxmlformats.org/officeDocument/2006/relationships/hyperlink" Target="https://podminky.urs.cz/item/CS_URS_2024_02/043154000" TargetMode="External"/><Relationship Id="rId5" Type="http://schemas.openxmlformats.org/officeDocument/2006/relationships/hyperlink" Target="https://podminky.urs.cz/item/CS_URS_2024_02/034303000" TargetMode="External"/><Relationship Id="rId4" Type="http://schemas.openxmlformats.org/officeDocument/2006/relationships/hyperlink" Target="https://podminky.urs.cz/item/CS_URS_2024_02/030001000" TargetMode="Externa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4_02/914111112" TargetMode="External"/><Relationship Id="rId18" Type="http://schemas.openxmlformats.org/officeDocument/2006/relationships/hyperlink" Target="https://podminky.urs.cz/item/CS_URS_2024_02/916131213" TargetMode="External"/><Relationship Id="rId26" Type="http://schemas.openxmlformats.org/officeDocument/2006/relationships/hyperlink" Target="https://podminky.urs.cz/item/CS_URS_2024_02/113106121" TargetMode="External"/><Relationship Id="rId39" Type="http://schemas.openxmlformats.org/officeDocument/2006/relationships/hyperlink" Target="https://podminky.urs.cz/item/CS_URS_2024_02/997221569" TargetMode="External"/><Relationship Id="rId21" Type="http://schemas.openxmlformats.org/officeDocument/2006/relationships/hyperlink" Target="https://podminky.urs.cz/item/CS_URS_2024_02/979054451" TargetMode="External"/><Relationship Id="rId34" Type="http://schemas.openxmlformats.org/officeDocument/2006/relationships/hyperlink" Target="https://podminky.urs.cz/item/CS_URS_2024_02/966006211" TargetMode="External"/><Relationship Id="rId42" Type="http://schemas.openxmlformats.org/officeDocument/2006/relationships/hyperlink" Target="https://podminky.urs.cz/item/CS_URS_2024_02/997221873" TargetMode="External"/><Relationship Id="rId7" Type="http://schemas.openxmlformats.org/officeDocument/2006/relationships/hyperlink" Target="https://podminky.urs.cz/item/CS_URS_2024_02/564861011" TargetMode="External"/><Relationship Id="rId2" Type="http://schemas.openxmlformats.org/officeDocument/2006/relationships/hyperlink" Target="https://podminky.urs.cz/item/CS_URS_2024_02/122251102" TargetMode="External"/><Relationship Id="rId16" Type="http://schemas.openxmlformats.org/officeDocument/2006/relationships/hyperlink" Target="https://podminky.urs.cz/item/CS_URS_2024_02/915621111" TargetMode="External"/><Relationship Id="rId29" Type="http://schemas.openxmlformats.org/officeDocument/2006/relationships/hyperlink" Target="https://podminky.urs.cz/item/CS_URS_2024_02/113107342" TargetMode="External"/><Relationship Id="rId1" Type="http://schemas.openxmlformats.org/officeDocument/2006/relationships/hyperlink" Target="https://podminky.urs.cz/item/CS_URS_2024_02/129001101" TargetMode="External"/><Relationship Id="rId6" Type="http://schemas.openxmlformats.org/officeDocument/2006/relationships/hyperlink" Target="https://podminky.urs.cz/item/CS_URS_2024_02/564851011" TargetMode="External"/><Relationship Id="rId11" Type="http://schemas.openxmlformats.org/officeDocument/2006/relationships/hyperlink" Target="https://podminky.urs.cz/item/CS_URS_2024_02/596841120" TargetMode="External"/><Relationship Id="rId24" Type="http://schemas.openxmlformats.org/officeDocument/2006/relationships/hyperlink" Target="https://podminky.urs.cz/item/CS_URS_2024_02/979071131" TargetMode="External"/><Relationship Id="rId32" Type="http://schemas.openxmlformats.org/officeDocument/2006/relationships/hyperlink" Target="https://podminky.urs.cz/item/CS_URS_2024_02/113203111" TargetMode="External"/><Relationship Id="rId37" Type="http://schemas.openxmlformats.org/officeDocument/2006/relationships/hyperlink" Target="https://podminky.urs.cz/item/CS_URS_2024_02/997221559" TargetMode="External"/><Relationship Id="rId40" Type="http://schemas.openxmlformats.org/officeDocument/2006/relationships/hyperlink" Target="https://podminky.urs.cz/item/CS_URS_2024_02/997221611" TargetMode="External"/><Relationship Id="rId45" Type="http://schemas.openxmlformats.org/officeDocument/2006/relationships/drawing" Target="../drawings/drawing8.xml"/><Relationship Id="rId5" Type="http://schemas.openxmlformats.org/officeDocument/2006/relationships/hyperlink" Target="https://podminky.urs.cz/item/CS_URS_2024_02/181951112" TargetMode="External"/><Relationship Id="rId15" Type="http://schemas.openxmlformats.org/officeDocument/2006/relationships/hyperlink" Target="https://podminky.urs.cz/item/CS_URS_2024_02/915231111" TargetMode="External"/><Relationship Id="rId23" Type="http://schemas.openxmlformats.org/officeDocument/2006/relationships/hyperlink" Target="https://podminky.urs.cz/item/CS_URS_2024_02/979071122" TargetMode="External"/><Relationship Id="rId28" Type="http://schemas.openxmlformats.org/officeDocument/2006/relationships/hyperlink" Target="https://podminky.urs.cz/item/CS_URS_2024_02/113106161" TargetMode="External"/><Relationship Id="rId36" Type="http://schemas.openxmlformats.org/officeDocument/2006/relationships/hyperlink" Target="https://podminky.urs.cz/item/CS_URS_2024_02/997221551" TargetMode="External"/><Relationship Id="rId10" Type="http://schemas.openxmlformats.org/officeDocument/2006/relationships/hyperlink" Target="https://podminky.urs.cz/item/CS_URS_2024_02/596811120" TargetMode="External"/><Relationship Id="rId19" Type="http://schemas.openxmlformats.org/officeDocument/2006/relationships/hyperlink" Target="https://podminky.urs.cz/item/CS_URS_2024_02/916241113" TargetMode="External"/><Relationship Id="rId31" Type="http://schemas.openxmlformats.org/officeDocument/2006/relationships/hyperlink" Target="https://podminky.urs.cz/item/CS_URS_2024_02/113202111" TargetMode="External"/><Relationship Id="rId44" Type="http://schemas.openxmlformats.org/officeDocument/2006/relationships/hyperlink" Target="https://podminky.urs.cz/item/CS_URS_2024_02/998223011" TargetMode="External"/><Relationship Id="rId4" Type="http://schemas.openxmlformats.org/officeDocument/2006/relationships/hyperlink" Target="https://podminky.urs.cz/item/CS_URS_2024_02/171201231" TargetMode="External"/><Relationship Id="rId9" Type="http://schemas.openxmlformats.org/officeDocument/2006/relationships/hyperlink" Target="https://podminky.urs.cz/item/CS_URS_2024_02/596211110" TargetMode="External"/><Relationship Id="rId14" Type="http://schemas.openxmlformats.org/officeDocument/2006/relationships/hyperlink" Target="https://podminky.urs.cz/item/CS_URS_2024_02/914511112" TargetMode="External"/><Relationship Id="rId22" Type="http://schemas.openxmlformats.org/officeDocument/2006/relationships/hyperlink" Target="https://podminky.urs.cz/item/CS_URS_2024_02/979071121" TargetMode="External"/><Relationship Id="rId27" Type="http://schemas.openxmlformats.org/officeDocument/2006/relationships/hyperlink" Target="https://podminky.urs.cz/item/CS_URS_2024_02/113106123" TargetMode="External"/><Relationship Id="rId30" Type="http://schemas.openxmlformats.org/officeDocument/2006/relationships/hyperlink" Target="https://podminky.urs.cz/item/CS_URS_2024_02/113201112" TargetMode="External"/><Relationship Id="rId35" Type="http://schemas.openxmlformats.org/officeDocument/2006/relationships/hyperlink" Target="https://podminky.urs.cz/item/CS_URS_2024_02/966008211" TargetMode="External"/><Relationship Id="rId43" Type="http://schemas.openxmlformats.org/officeDocument/2006/relationships/hyperlink" Target="https://podminky.urs.cz/item/CS_URS_2024_02/997221875" TargetMode="External"/><Relationship Id="rId8" Type="http://schemas.openxmlformats.org/officeDocument/2006/relationships/hyperlink" Target="https://podminky.urs.cz/item/CS_URS_2024_02/591211111" TargetMode="External"/><Relationship Id="rId3" Type="http://schemas.openxmlformats.org/officeDocument/2006/relationships/hyperlink" Target="https://podminky.urs.cz/item/CS_URS_2024_02/162751117" TargetMode="External"/><Relationship Id="rId12" Type="http://schemas.openxmlformats.org/officeDocument/2006/relationships/hyperlink" Target="https://podminky.urs.cz/item/CS_URS_2024_02/914111111" TargetMode="External"/><Relationship Id="rId17" Type="http://schemas.openxmlformats.org/officeDocument/2006/relationships/hyperlink" Target="https://podminky.urs.cz/item/CS_URS_2024_02/916111123" TargetMode="External"/><Relationship Id="rId25" Type="http://schemas.openxmlformats.org/officeDocument/2006/relationships/hyperlink" Target="https://podminky.urs.cz/item/CS_URS_2024_02/113106111" TargetMode="External"/><Relationship Id="rId33" Type="http://schemas.openxmlformats.org/officeDocument/2006/relationships/hyperlink" Target="https://podminky.urs.cz/item/CS_URS_2024_02/966006132" TargetMode="External"/><Relationship Id="rId38" Type="http://schemas.openxmlformats.org/officeDocument/2006/relationships/hyperlink" Target="https://podminky.urs.cz/item/CS_URS_2024_02/997221561" TargetMode="External"/><Relationship Id="rId20" Type="http://schemas.openxmlformats.org/officeDocument/2006/relationships/hyperlink" Target="https://podminky.urs.cz/item/CS_URS_2024_02/919735112" TargetMode="External"/><Relationship Id="rId41" Type="http://schemas.openxmlformats.org/officeDocument/2006/relationships/hyperlink" Target="https://podminky.urs.cz/item/CS_URS_2024_02/99722186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4_02/012444000" TargetMode="External"/><Relationship Id="rId7" Type="http://schemas.openxmlformats.org/officeDocument/2006/relationships/drawing" Target="../drawings/drawing10.xml"/><Relationship Id="rId2" Type="http://schemas.openxmlformats.org/officeDocument/2006/relationships/hyperlink" Target="https://podminky.urs.cz/item/CS_URS_2024_02/012303000" TargetMode="External"/><Relationship Id="rId1" Type="http://schemas.openxmlformats.org/officeDocument/2006/relationships/hyperlink" Target="https://podminky.urs.cz/item/CS_URS_2024_02/012164000" TargetMode="External"/><Relationship Id="rId6" Type="http://schemas.openxmlformats.org/officeDocument/2006/relationships/hyperlink" Target="https://podminky.urs.cz/item/CS_URS_2024_02/043154000" TargetMode="External"/><Relationship Id="rId5" Type="http://schemas.openxmlformats.org/officeDocument/2006/relationships/hyperlink" Target="https://podminky.urs.cz/item/CS_URS_2024_02/034303000" TargetMode="External"/><Relationship Id="rId4" Type="http://schemas.openxmlformats.org/officeDocument/2006/relationships/hyperlink" Target="https://podminky.urs.cz/item/CS_URS_2024_02/030001000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4_02/183402121" TargetMode="External"/><Relationship Id="rId18" Type="http://schemas.openxmlformats.org/officeDocument/2006/relationships/hyperlink" Target="https://podminky.urs.cz/item/CS_URS_2024_02/452386121" TargetMode="External"/><Relationship Id="rId26" Type="http://schemas.openxmlformats.org/officeDocument/2006/relationships/hyperlink" Target="https://podminky.urs.cz/item/CS_URS_2024_02/895941321" TargetMode="External"/><Relationship Id="rId39" Type="http://schemas.openxmlformats.org/officeDocument/2006/relationships/hyperlink" Target="https://podminky.urs.cz/item/CS_URS_2024_02/966007213" TargetMode="External"/><Relationship Id="rId21" Type="http://schemas.openxmlformats.org/officeDocument/2006/relationships/hyperlink" Target="https://podminky.urs.cz/item/CS_URS_2024_02/596211110" TargetMode="External"/><Relationship Id="rId34" Type="http://schemas.openxmlformats.org/officeDocument/2006/relationships/hyperlink" Target="https://podminky.urs.cz/item/CS_URS_2024_02/916231292" TargetMode="External"/><Relationship Id="rId42" Type="http://schemas.openxmlformats.org/officeDocument/2006/relationships/hyperlink" Target="https://podminky.urs.cz/item/CS_URS_2024_02/113106123" TargetMode="External"/><Relationship Id="rId47" Type="http://schemas.openxmlformats.org/officeDocument/2006/relationships/hyperlink" Target="https://podminky.urs.cz/item/CS_URS_2024_02/113203111" TargetMode="External"/><Relationship Id="rId50" Type="http://schemas.openxmlformats.org/officeDocument/2006/relationships/hyperlink" Target="https://podminky.urs.cz/item/CS_URS_2024_02/997221561" TargetMode="External"/><Relationship Id="rId55" Type="http://schemas.openxmlformats.org/officeDocument/2006/relationships/hyperlink" Target="https://podminky.urs.cz/item/CS_URS_2024_02/997221875" TargetMode="External"/><Relationship Id="rId7" Type="http://schemas.openxmlformats.org/officeDocument/2006/relationships/hyperlink" Target="https://podminky.urs.cz/item/CS_URS_2024_02/174251101" TargetMode="External"/><Relationship Id="rId2" Type="http://schemas.openxmlformats.org/officeDocument/2006/relationships/hyperlink" Target="https://podminky.urs.cz/item/CS_URS_2024_02/129001101" TargetMode="External"/><Relationship Id="rId16" Type="http://schemas.openxmlformats.org/officeDocument/2006/relationships/hyperlink" Target="https://podminky.urs.cz/item/CS_URS_2024_02/451573111" TargetMode="External"/><Relationship Id="rId29" Type="http://schemas.openxmlformats.org/officeDocument/2006/relationships/hyperlink" Target="https://podminky.urs.cz/item/CS_URS_2024_02/915231111" TargetMode="External"/><Relationship Id="rId11" Type="http://schemas.openxmlformats.org/officeDocument/2006/relationships/hyperlink" Target="https://podminky.urs.cz/item/CS_URS_2024_02/181411131" TargetMode="External"/><Relationship Id="rId24" Type="http://schemas.openxmlformats.org/officeDocument/2006/relationships/hyperlink" Target="https://podminky.urs.cz/item/CS_URS_2024_02/877310310" TargetMode="External"/><Relationship Id="rId32" Type="http://schemas.openxmlformats.org/officeDocument/2006/relationships/hyperlink" Target="https://podminky.urs.cz/item/CS_URS_2024_02/916131213" TargetMode="External"/><Relationship Id="rId37" Type="http://schemas.openxmlformats.org/officeDocument/2006/relationships/hyperlink" Target="https://podminky.urs.cz/item/CS_URS_2024_02/935113111" TargetMode="External"/><Relationship Id="rId40" Type="http://schemas.openxmlformats.org/officeDocument/2006/relationships/hyperlink" Target="https://podminky.urs.cz/item/CS_URS_2024_02/979054451" TargetMode="External"/><Relationship Id="rId45" Type="http://schemas.openxmlformats.org/officeDocument/2006/relationships/hyperlink" Target="https://podminky.urs.cz/item/CS_URS_2024_02/113201112" TargetMode="External"/><Relationship Id="rId53" Type="http://schemas.openxmlformats.org/officeDocument/2006/relationships/hyperlink" Target="https://podminky.urs.cz/item/CS_URS_2024_02/997221861" TargetMode="External"/><Relationship Id="rId58" Type="http://schemas.openxmlformats.org/officeDocument/2006/relationships/drawing" Target="../drawings/drawing11.xml"/><Relationship Id="rId5" Type="http://schemas.openxmlformats.org/officeDocument/2006/relationships/hyperlink" Target="https://podminky.urs.cz/item/CS_URS_2024_02/171201231" TargetMode="External"/><Relationship Id="rId19" Type="http://schemas.openxmlformats.org/officeDocument/2006/relationships/hyperlink" Target="https://podminky.urs.cz/item/CS_URS_2024_02/564851011" TargetMode="External"/><Relationship Id="rId4" Type="http://schemas.openxmlformats.org/officeDocument/2006/relationships/hyperlink" Target="https://podminky.urs.cz/item/CS_URS_2024_02/162751117" TargetMode="External"/><Relationship Id="rId9" Type="http://schemas.openxmlformats.org/officeDocument/2006/relationships/hyperlink" Target="https://podminky.urs.cz/item/CS_URS_2024_02/181111111" TargetMode="External"/><Relationship Id="rId14" Type="http://schemas.openxmlformats.org/officeDocument/2006/relationships/hyperlink" Target="https://podminky.urs.cz/item/CS_URS_2024_02/184813511" TargetMode="External"/><Relationship Id="rId22" Type="http://schemas.openxmlformats.org/officeDocument/2006/relationships/hyperlink" Target="https://podminky.urs.cz/item/CS_URS_2024_02/596212210" TargetMode="External"/><Relationship Id="rId27" Type="http://schemas.openxmlformats.org/officeDocument/2006/relationships/hyperlink" Target="https://podminky.urs.cz/item/CS_URS_2024_02/899133211" TargetMode="External"/><Relationship Id="rId30" Type="http://schemas.openxmlformats.org/officeDocument/2006/relationships/hyperlink" Target="https://podminky.urs.cz/item/CS_URS_2024_02/915621111" TargetMode="External"/><Relationship Id="rId35" Type="http://schemas.openxmlformats.org/officeDocument/2006/relationships/hyperlink" Target="https://podminky.urs.cz/item/CS_URS_2024_02/916241113" TargetMode="External"/><Relationship Id="rId43" Type="http://schemas.openxmlformats.org/officeDocument/2006/relationships/hyperlink" Target="https://podminky.urs.cz/item/CS_URS_2024_02/113106171" TargetMode="External"/><Relationship Id="rId48" Type="http://schemas.openxmlformats.org/officeDocument/2006/relationships/hyperlink" Target="https://podminky.urs.cz/item/CS_URS_2024_02/997221551" TargetMode="External"/><Relationship Id="rId56" Type="http://schemas.openxmlformats.org/officeDocument/2006/relationships/hyperlink" Target="https://podminky.urs.cz/item/CS_URS_2024_02/998223011" TargetMode="External"/><Relationship Id="rId8" Type="http://schemas.openxmlformats.org/officeDocument/2006/relationships/hyperlink" Target="https://podminky.urs.cz/item/CS_URS_2024_02/175151101" TargetMode="External"/><Relationship Id="rId51" Type="http://schemas.openxmlformats.org/officeDocument/2006/relationships/hyperlink" Target="https://podminky.urs.cz/item/CS_URS_2024_02/997221569" TargetMode="External"/><Relationship Id="rId3" Type="http://schemas.openxmlformats.org/officeDocument/2006/relationships/hyperlink" Target="https://podminky.urs.cz/item/CS_URS_2024_02/132212131" TargetMode="External"/><Relationship Id="rId12" Type="http://schemas.openxmlformats.org/officeDocument/2006/relationships/hyperlink" Target="https://podminky.urs.cz/item/CS_URS_2024_02/181951112" TargetMode="External"/><Relationship Id="rId17" Type="http://schemas.openxmlformats.org/officeDocument/2006/relationships/hyperlink" Target="https://podminky.urs.cz/item/CS_URS_2024_02/452311141" TargetMode="External"/><Relationship Id="rId25" Type="http://schemas.openxmlformats.org/officeDocument/2006/relationships/hyperlink" Target="https://podminky.urs.cz/item/CS_URS_2024_02/895941312" TargetMode="External"/><Relationship Id="rId33" Type="http://schemas.openxmlformats.org/officeDocument/2006/relationships/hyperlink" Target="https://podminky.urs.cz/item/CS_URS_2024_02/916231213" TargetMode="External"/><Relationship Id="rId38" Type="http://schemas.openxmlformats.org/officeDocument/2006/relationships/hyperlink" Target="https://podminky.urs.cz/item/CS_URS_2024_02/935923216.1" TargetMode="External"/><Relationship Id="rId46" Type="http://schemas.openxmlformats.org/officeDocument/2006/relationships/hyperlink" Target="https://podminky.urs.cz/item/CS_URS_2024_02/113202111" TargetMode="External"/><Relationship Id="rId20" Type="http://schemas.openxmlformats.org/officeDocument/2006/relationships/hyperlink" Target="https://podminky.urs.cz/item/CS_URS_2024_02/564861011" TargetMode="External"/><Relationship Id="rId41" Type="http://schemas.openxmlformats.org/officeDocument/2006/relationships/hyperlink" Target="https://podminky.urs.cz/item/CS_URS_2024_02/979071122" TargetMode="External"/><Relationship Id="rId54" Type="http://schemas.openxmlformats.org/officeDocument/2006/relationships/hyperlink" Target="https://podminky.urs.cz/item/CS_URS_2024_02/997221873" TargetMode="External"/><Relationship Id="rId1" Type="http://schemas.openxmlformats.org/officeDocument/2006/relationships/hyperlink" Target="https://podminky.urs.cz/item/CS_URS_2024_02/122251101" TargetMode="External"/><Relationship Id="rId6" Type="http://schemas.openxmlformats.org/officeDocument/2006/relationships/hyperlink" Target="https://podminky.urs.cz/item/CS_URS_2024_02/174151101" TargetMode="External"/><Relationship Id="rId15" Type="http://schemas.openxmlformats.org/officeDocument/2006/relationships/hyperlink" Target="https://podminky.urs.cz/item/CS_URS_2024_02/185804312" TargetMode="External"/><Relationship Id="rId23" Type="http://schemas.openxmlformats.org/officeDocument/2006/relationships/hyperlink" Target="https://podminky.urs.cz/item/CS_URS_2024_02/871313121" TargetMode="External"/><Relationship Id="rId28" Type="http://schemas.openxmlformats.org/officeDocument/2006/relationships/hyperlink" Target="https://podminky.urs.cz/item/CS_URS_2024_02/915223121" TargetMode="External"/><Relationship Id="rId36" Type="http://schemas.openxmlformats.org/officeDocument/2006/relationships/hyperlink" Target="https://podminky.urs.cz/item/CS_URS_2024_02/919735112" TargetMode="External"/><Relationship Id="rId49" Type="http://schemas.openxmlformats.org/officeDocument/2006/relationships/hyperlink" Target="https://podminky.urs.cz/item/CS_URS_2024_02/997221559" TargetMode="External"/><Relationship Id="rId57" Type="http://schemas.openxmlformats.org/officeDocument/2006/relationships/hyperlink" Target="https://podminky.urs.cz/item/CS_URS_2024_02/783917161" TargetMode="External"/><Relationship Id="rId10" Type="http://schemas.openxmlformats.org/officeDocument/2006/relationships/hyperlink" Target="https://podminky.urs.cz/item/CS_URS_2024_02/181351003" TargetMode="External"/><Relationship Id="rId31" Type="http://schemas.openxmlformats.org/officeDocument/2006/relationships/hyperlink" Target="https://podminky.urs.cz/item/CS_URS_2024_02/916111123" TargetMode="External"/><Relationship Id="rId44" Type="http://schemas.openxmlformats.org/officeDocument/2006/relationships/hyperlink" Target="https://podminky.urs.cz/item/CS_URS_2024_02/113107342" TargetMode="External"/><Relationship Id="rId52" Type="http://schemas.openxmlformats.org/officeDocument/2006/relationships/hyperlink" Target="https://podminky.urs.cz/item/CS_URS_2024_02/99722161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4_02/012444000" TargetMode="External"/><Relationship Id="rId7" Type="http://schemas.openxmlformats.org/officeDocument/2006/relationships/drawing" Target="../drawings/drawing13.xml"/><Relationship Id="rId2" Type="http://schemas.openxmlformats.org/officeDocument/2006/relationships/hyperlink" Target="https://podminky.urs.cz/item/CS_URS_2024_02/012303000" TargetMode="External"/><Relationship Id="rId1" Type="http://schemas.openxmlformats.org/officeDocument/2006/relationships/hyperlink" Target="https://podminky.urs.cz/item/CS_URS_2024_02/012164000" TargetMode="External"/><Relationship Id="rId6" Type="http://schemas.openxmlformats.org/officeDocument/2006/relationships/hyperlink" Target="https://podminky.urs.cz/item/CS_URS_2024_02/043154000" TargetMode="External"/><Relationship Id="rId5" Type="http://schemas.openxmlformats.org/officeDocument/2006/relationships/hyperlink" Target="https://podminky.urs.cz/item/CS_URS_2024_02/034303000" TargetMode="External"/><Relationship Id="rId4" Type="http://schemas.openxmlformats.org/officeDocument/2006/relationships/hyperlink" Target="https://podminky.urs.cz/item/CS_URS_2024_02/030001000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72"/>
  <sheetViews>
    <sheetView showGridLines="0" tabSelected="1" topLeftCell="A46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spans="1:74" ht="36.950000000000003" customHeight="1">
      <c r="AR2" s="292"/>
      <c r="AS2" s="292"/>
      <c r="AT2" s="292"/>
      <c r="AU2" s="292"/>
      <c r="AV2" s="292"/>
      <c r="AW2" s="292"/>
      <c r="AX2" s="292"/>
      <c r="AY2" s="292"/>
      <c r="AZ2" s="292"/>
      <c r="BA2" s="292"/>
      <c r="BB2" s="292"/>
      <c r="BC2" s="292"/>
      <c r="BD2" s="292"/>
      <c r="BE2" s="292"/>
      <c r="BS2" s="18" t="s">
        <v>6</v>
      </c>
      <c r="BT2" s="18" t="s">
        <v>7</v>
      </c>
    </row>
    <row r="3" spans="1:74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spans="1:74" ht="24.95" customHeight="1">
      <c r="B4" s="21"/>
      <c r="D4" s="22" t="s">
        <v>9</v>
      </c>
      <c r="AR4" s="21"/>
      <c r="AS4" s="23" t="s">
        <v>10</v>
      </c>
      <c r="BE4" s="24" t="s">
        <v>11</v>
      </c>
      <c r="BS4" s="18" t="s">
        <v>12</v>
      </c>
    </row>
    <row r="5" spans="1:74" ht="12" customHeight="1">
      <c r="B5" s="21"/>
      <c r="D5" s="25" t="s">
        <v>13</v>
      </c>
      <c r="K5" s="291" t="s">
        <v>14</v>
      </c>
      <c r="L5" s="292"/>
      <c r="M5" s="292"/>
      <c r="N5" s="292"/>
      <c r="O5" s="292"/>
      <c r="P5" s="292"/>
      <c r="Q5" s="292"/>
      <c r="R5" s="292"/>
      <c r="S5" s="292"/>
      <c r="T5" s="292"/>
      <c r="U5" s="292"/>
      <c r="V5" s="292"/>
      <c r="W5" s="292"/>
      <c r="X5" s="292"/>
      <c r="Y5" s="292"/>
      <c r="Z5" s="292"/>
      <c r="AA5" s="292"/>
      <c r="AB5" s="292"/>
      <c r="AC5" s="292"/>
      <c r="AD5" s="292"/>
      <c r="AE5" s="292"/>
      <c r="AF5" s="292"/>
      <c r="AG5" s="292"/>
      <c r="AH5" s="292"/>
      <c r="AI5" s="292"/>
      <c r="AJ5" s="292"/>
      <c r="AK5" s="292"/>
      <c r="AL5" s="292"/>
      <c r="AM5" s="292"/>
      <c r="AN5" s="292"/>
      <c r="AO5" s="292"/>
      <c r="AR5" s="21"/>
      <c r="BE5" s="288" t="s">
        <v>15</v>
      </c>
      <c r="BS5" s="18" t="s">
        <v>6</v>
      </c>
    </row>
    <row r="6" spans="1:74" ht="36.950000000000003" customHeight="1">
      <c r="B6" s="21"/>
      <c r="D6" s="27" t="s">
        <v>16</v>
      </c>
      <c r="K6" s="293" t="s">
        <v>17</v>
      </c>
      <c r="L6" s="292"/>
      <c r="M6" s="292"/>
      <c r="N6" s="292"/>
      <c r="O6" s="292"/>
      <c r="P6" s="292"/>
      <c r="Q6" s="292"/>
      <c r="R6" s="292"/>
      <c r="S6" s="292"/>
      <c r="T6" s="292"/>
      <c r="U6" s="292"/>
      <c r="V6" s="292"/>
      <c r="W6" s="292"/>
      <c r="X6" s="292"/>
      <c r="Y6" s="292"/>
      <c r="Z6" s="292"/>
      <c r="AA6" s="292"/>
      <c r="AB6" s="292"/>
      <c r="AC6" s="292"/>
      <c r="AD6" s="292"/>
      <c r="AE6" s="292"/>
      <c r="AF6" s="292"/>
      <c r="AG6" s="292"/>
      <c r="AH6" s="292"/>
      <c r="AI6" s="292"/>
      <c r="AJ6" s="292"/>
      <c r="AK6" s="292"/>
      <c r="AL6" s="292"/>
      <c r="AM6" s="292"/>
      <c r="AN6" s="292"/>
      <c r="AO6" s="292"/>
      <c r="AR6" s="21"/>
      <c r="BE6" s="289"/>
      <c r="BS6" s="18" t="s">
        <v>6</v>
      </c>
    </row>
    <row r="7" spans="1:74" ht="12" customHeight="1">
      <c r="B7" s="21"/>
      <c r="D7" s="28" t="s">
        <v>18</v>
      </c>
      <c r="K7" s="26" t="s">
        <v>19</v>
      </c>
      <c r="AK7" s="28" t="s">
        <v>20</v>
      </c>
      <c r="AN7" s="26" t="s">
        <v>21</v>
      </c>
      <c r="AR7" s="21"/>
      <c r="BE7" s="289"/>
      <c r="BS7" s="18" t="s">
        <v>6</v>
      </c>
    </row>
    <row r="8" spans="1:74" ht="12" customHeight="1">
      <c r="B8" s="21"/>
      <c r="D8" s="28" t="s">
        <v>22</v>
      </c>
      <c r="K8" s="26" t="s">
        <v>23</v>
      </c>
      <c r="AK8" s="28" t="s">
        <v>24</v>
      </c>
      <c r="AN8" s="29" t="s">
        <v>25</v>
      </c>
      <c r="AR8" s="21"/>
      <c r="BE8" s="289"/>
      <c r="BS8" s="18" t="s">
        <v>6</v>
      </c>
    </row>
    <row r="9" spans="1:74" ht="14.45" customHeight="1">
      <c r="B9" s="21"/>
      <c r="AR9" s="21"/>
      <c r="BE9" s="289"/>
      <c r="BS9" s="18" t="s">
        <v>6</v>
      </c>
    </row>
    <row r="10" spans="1:74" ht="12" customHeight="1">
      <c r="B10" s="21"/>
      <c r="D10" s="28" t="s">
        <v>26</v>
      </c>
      <c r="AK10" s="28" t="s">
        <v>27</v>
      </c>
      <c r="AN10" s="26" t="s">
        <v>28</v>
      </c>
      <c r="AR10" s="21"/>
      <c r="BE10" s="289"/>
      <c r="BS10" s="18" t="s">
        <v>6</v>
      </c>
    </row>
    <row r="11" spans="1:74" ht="18.399999999999999" customHeight="1">
      <c r="B11" s="21"/>
      <c r="E11" s="26" t="s">
        <v>29</v>
      </c>
      <c r="AK11" s="28" t="s">
        <v>30</v>
      </c>
      <c r="AN11" s="26" t="s">
        <v>28</v>
      </c>
      <c r="AR11" s="21"/>
      <c r="BE11" s="289"/>
      <c r="BS11" s="18" t="s">
        <v>6</v>
      </c>
    </row>
    <row r="12" spans="1:74" ht="6.95" customHeight="1">
      <c r="B12" s="21"/>
      <c r="AR12" s="21"/>
      <c r="BE12" s="289"/>
      <c r="BS12" s="18" t="s">
        <v>6</v>
      </c>
    </row>
    <row r="13" spans="1:74" ht="12" customHeight="1">
      <c r="B13" s="21"/>
      <c r="D13" s="28" t="s">
        <v>31</v>
      </c>
      <c r="AK13" s="28" t="s">
        <v>27</v>
      </c>
      <c r="AN13" s="30" t="s">
        <v>32</v>
      </c>
      <c r="AR13" s="21"/>
      <c r="BE13" s="289"/>
      <c r="BS13" s="18" t="s">
        <v>6</v>
      </c>
    </row>
    <row r="14" spans="1:74" ht="12.75">
      <c r="B14" s="21"/>
      <c r="E14" s="294" t="s">
        <v>32</v>
      </c>
      <c r="F14" s="295"/>
      <c r="G14" s="295"/>
      <c r="H14" s="295"/>
      <c r="I14" s="295"/>
      <c r="J14" s="295"/>
      <c r="K14" s="295"/>
      <c r="L14" s="295"/>
      <c r="M14" s="295"/>
      <c r="N14" s="295"/>
      <c r="O14" s="295"/>
      <c r="P14" s="295"/>
      <c r="Q14" s="295"/>
      <c r="R14" s="295"/>
      <c r="S14" s="295"/>
      <c r="T14" s="295"/>
      <c r="U14" s="295"/>
      <c r="V14" s="295"/>
      <c r="W14" s="295"/>
      <c r="X14" s="295"/>
      <c r="Y14" s="295"/>
      <c r="Z14" s="295"/>
      <c r="AA14" s="295"/>
      <c r="AB14" s="295"/>
      <c r="AC14" s="295"/>
      <c r="AD14" s="295"/>
      <c r="AE14" s="295"/>
      <c r="AF14" s="295"/>
      <c r="AG14" s="295"/>
      <c r="AH14" s="295"/>
      <c r="AI14" s="295"/>
      <c r="AJ14" s="295"/>
      <c r="AK14" s="28" t="s">
        <v>30</v>
      </c>
      <c r="AN14" s="30" t="s">
        <v>32</v>
      </c>
      <c r="AR14" s="21"/>
      <c r="BE14" s="289"/>
      <c r="BS14" s="18" t="s">
        <v>6</v>
      </c>
    </row>
    <row r="15" spans="1:74" ht="6.95" customHeight="1">
      <c r="B15" s="21"/>
      <c r="AR15" s="21"/>
      <c r="BE15" s="289"/>
      <c r="BS15" s="18" t="s">
        <v>4</v>
      </c>
    </row>
    <row r="16" spans="1:74" ht="12" customHeight="1">
      <c r="B16" s="21"/>
      <c r="D16" s="28" t="s">
        <v>33</v>
      </c>
      <c r="AK16" s="28" t="s">
        <v>27</v>
      </c>
      <c r="AN16" s="26" t="s">
        <v>28</v>
      </c>
      <c r="AR16" s="21"/>
      <c r="BE16" s="289"/>
      <c r="BS16" s="18" t="s">
        <v>4</v>
      </c>
    </row>
    <row r="17" spans="2:71" ht="18.399999999999999" customHeight="1">
      <c r="B17" s="21"/>
      <c r="E17" s="26" t="s">
        <v>34</v>
      </c>
      <c r="AK17" s="28" t="s">
        <v>30</v>
      </c>
      <c r="AN17" s="26" t="s">
        <v>28</v>
      </c>
      <c r="AR17" s="21"/>
      <c r="BE17" s="289"/>
      <c r="BS17" s="18" t="s">
        <v>35</v>
      </c>
    </row>
    <row r="18" spans="2:71" ht="6.95" customHeight="1">
      <c r="B18" s="21"/>
      <c r="AR18" s="21"/>
      <c r="BE18" s="289"/>
      <c r="BS18" s="18" t="s">
        <v>6</v>
      </c>
    </row>
    <row r="19" spans="2:71" ht="12" customHeight="1">
      <c r="B19" s="21"/>
      <c r="D19" s="28" t="s">
        <v>36</v>
      </c>
      <c r="AK19" s="28" t="s">
        <v>27</v>
      </c>
      <c r="AN19" s="26" t="s">
        <v>28</v>
      </c>
      <c r="AR19" s="21"/>
      <c r="BE19" s="289"/>
      <c r="BS19" s="18" t="s">
        <v>6</v>
      </c>
    </row>
    <row r="20" spans="2:71" ht="18.399999999999999" customHeight="1">
      <c r="B20" s="21"/>
      <c r="E20" s="26" t="s">
        <v>29</v>
      </c>
      <c r="AK20" s="28" t="s">
        <v>30</v>
      </c>
      <c r="AN20" s="26" t="s">
        <v>28</v>
      </c>
      <c r="AR20" s="21"/>
      <c r="BE20" s="289"/>
      <c r="BS20" s="18" t="s">
        <v>35</v>
      </c>
    </row>
    <row r="21" spans="2:71" ht="6.95" customHeight="1">
      <c r="B21" s="21"/>
      <c r="AR21" s="21"/>
      <c r="BE21" s="289"/>
    </row>
    <row r="22" spans="2:71" ht="12" customHeight="1">
      <c r="B22" s="21"/>
      <c r="D22" s="28" t="s">
        <v>37</v>
      </c>
      <c r="AR22" s="21"/>
      <c r="BE22" s="289"/>
    </row>
    <row r="23" spans="2:71" ht="144" customHeight="1">
      <c r="B23" s="21"/>
      <c r="E23" s="296" t="s">
        <v>38</v>
      </c>
      <c r="F23" s="296"/>
      <c r="G23" s="296"/>
      <c r="H23" s="296"/>
      <c r="I23" s="296"/>
      <c r="J23" s="296"/>
      <c r="K23" s="296"/>
      <c r="L23" s="296"/>
      <c r="M23" s="296"/>
      <c r="N23" s="296"/>
      <c r="O23" s="296"/>
      <c r="P23" s="296"/>
      <c r="Q23" s="296"/>
      <c r="R23" s="296"/>
      <c r="S23" s="296"/>
      <c r="T23" s="296"/>
      <c r="U23" s="296"/>
      <c r="V23" s="296"/>
      <c r="W23" s="296"/>
      <c r="X23" s="296"/>
      <c r="Y23" s="296"/>
      <c r="Z23" s="296"/>
      <c r="AA23" s="296"/>
      <c r="AB23" s="296"/>
      <c r="AC23" s="296"/>
      <c r="AD23" s="296"/>
      <c r="AE23" s="296"/>
      <c r="AF23" s="296"/>
      <c r="AG23" s="296"/>
      <c r="AH23" s="296"/>
      <c r="AI23" s="296"/>
      <c r="AJ23" s="296"/>
      <c r="AK23" s="296"/>
      <c r="AL23" s="296"/>
      <c r="AM23" s="296"/>
      <c r="AN23" s="296"/>
      <c r="AR23" s="21"/>
      <c r="BE23" s="289"/>
    </row>
    <row r="24" spans="2:71" ht="6.95" customHeight="1">
      <c r="B24" s="21"/>
      <c r="AR24" s="21"/>
      <c r="BE24" s="289"/>
    </row>
    <row r="25" spans="2:71" ht="6.95" customHeight="1">
      <c r="B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21"/>
      <c r="BE25" s="289"/>
    </row>
    <row r="26" spans="2:71" s="1" customFormat="1" ht="25.9" customHeight="1">
      <c r="B26" s="33"/>
      <c r="D26" s="34" t="s">
        <v>39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297">
        <f>ROUND(AG54,2)</f>
        <v>0</v>
      </c>
      <c r="AL26" s="298"/>
      <c r="AM26" s="298"/>
      <c r="AN26" s="298"/>
      <c r="AO26" s="298"/>
      <c r="AR26" s="33"/>
      <c r="BE26" s="289"/>
    </row>
    <row r="27" spans="2:71" s="1" customFormat="1" ht="6.95" customHeight="1">
      <c r="B27" s="33"/>
      <c r="AR27" s="33"/>
      <c r="BE27" s="289"/>
    </row>
    <row r="28" spans="2:71" s="1" customFormat="1" ht="12.75">
      <c r="B28" s="33"/>
      <c r="L28" s="299" t="s">
        <v>40</v>
      </c>
      <c r="M28" s="299"/>
      <c r="N28" s="299"/>
      <c r="O28" s="299"/>
      <c r="P28" s="299"/>
      <c r="W28" s="299" t="s">
        <v>41</v>
      </c>
      <c r="X28" s="299"/>
      <c r="Y28" s="299"/>
      <c r="Z28" s="299"/>
      <c r="AA28" s="299"/>
      <c r="AB28" s="299"/>
      <c r="AC28" s="299"/>
      <c r="AD28" s="299"/>
      <c r="AE28" s="299"/>
      <c r="AK28" s="299" t="s">
        <v>42</v>
      </c>
      <c r="AL28" s="299"/>
      <c r="AM28" s="299"/>
      <c r="AN28" s="299"/>
      <c r="AO28" s="299"/>
      <c r="AR28" s="33"/>
      <c r="BE28" s="289"/>
    </row>
    <row r="29" spans="2:71" s="2" customFormat="1" ht="14.45" customHeight="1">
      <c r="B29" s="37"/>
      <c r="D29" s="28" t="s">
        <v>43</v>
      </c>
      <c r="F29" s="28" t="s">
        <v>44</v>
      </c>
      <c r="L29" s="302">
        <v>0.21</v>
      </c>
      <c r="M29" s="301"/>
      <c r="N29" s="301"/>
      <c r="O29" s="301"/>
      <c r="P29" s="301"/>
      <c r="W29" s="300">
        <f>ROUND(AZ54, 2)</f>
        <v>0</v>
      </c>
      <c r="X29" s="301"/>
      <c r="Y29" s="301"/>
      <c r="Z29" s="301"/>
      <c r="AA29" s="301"/>
      <c r="AB29" s="301"/>
      <c r="AC29" s="301"/>
      <c r="AD29" s="301"/>
      <c r="AE29" s="301"/>
      <c r="AK29" s="300">
        <f>ROUND(AV54, 2)</f>
        <v>0</v>
      </c>
      <c r="AL29" s="301"/>
      <c r="AM29" s="301"/>
      <c r="AN29" s="301"/>
      <c r="AO29" s="301"/>
      <c r="AR29" s="37"/>
      <c r="BE29" s="290"/>
    </row>
    <row r="30" spans="2:71" s="2" customFormat="1" ht="14.45" customHeight="1">
      <c r="B30" s="37"/>
      <c r="F30" s="28" t="s">
        <v>45</v>
      </c>
      <c r="L30" s="302">
        <v>0.12</v>
      </c>
      <c r="M30" s="301"/>
      <c r="N30" s="301"/>
      <c r="O30" s="301"/>
      <c r="P30" s="301"/>
      <c r="W30" s="300">
        <f>ROUND(BA54, 2)</f>
        <v>0</v>
      </c>
      <c r="X30" s="301"/>
      <c r="Y30" s="301"/>
      <c r="Z30" s="301"/>
      <c r="AA30" s="301"/>
      <c r="AB30" s="301"/>
      <c r="AC30" s="301"/>
      <c r="AD30" s="301"/>
      <c r="AE30" s="301"/>
      <c r="AK30" s="300">
        <f>ROUND(AW54, 2)</f>
        <v>0</v>
      </c>
      <c r="AL30" s="301"/>
      <c r="AM30" s="301"/>
      <c r="AN30" s="301"/>
      <c r="AO30" s="301"/>
      <c r="AR30" s="37"/>
      <c r="BE30" s="290"/>
    </row>
    <row r="31" spans="2:71" s="2" customFormat="1" ht="14.45" hidden="1" customHeight="1">
      <c r="B31" s="37"/>
      <c r="F31" s="28" t="s">
        <v>46</v>
      </c>
      <c r="L31" s="302">
        <v>0.21</v>
      </c>
      <c r="M31" s="301"/>
      <c r="N31" s="301"/>
      <c r="O31" s="301"/>
      <c r="P31" s="301"/>
      <c r="W31" s="300">
        <f>ROUND(BB54, 2)</f>
        <v>0</v>
      </c>
      <c r="X31" s="301"/>
      <c r="Y31" s="301"/>
      <c r="Z31" s="301"/>
      <c r="AA31" s="301"/>
      <c r="AB31" s="301"/>
      <c r="AC31" s="301"/>
      <c r="AD31" s="301"/>
      <c r="AE31" s="301"/>
      <c r="AK31" s="300">
        <v>0</v>
      </c>
      <c r="AL31" s="301"/>
      <c r="AM31" s="301"/>
      <c r="AN31" s="301"/>
      <c r="AO31" s="301"/>
      <c r="AR31" s="37"/>
      <c r="BE31" s="290"/>
    </row>
    <row r="32" spans="2:71" s="2" customFormat="1" ht="14.45" hidden="1" customHeight="1">
      <c r="B32" s="37"/>
      <c r="F32" s="28" t="s">
        <v>47</v>
      </c>
      <c r="L32" s="302">
        <v>0.12</v>
      </c>
      <c r="M32" s="301"/>
      <c r="N32" s="301"/>
      <c r="O32" s="301"/>
      <c r="P32" s="301"/>
      <c r="W32" s="300">
        <f>ROUND(BC54, 2)</f>
        <v>0</v>
      </c>
      <c r="X32" s="301"/>
      <c r="Y32" s="301"/>
      <c r="Z32" s="301"/>
      <c r="AA32" s="301"/>
      <c r="AB32" s="301"/>
      <c r="AC32" s="301"/>
      <c r="AD32" s="301"/>
      <c r="AE32" s="301"/>
      <c r="AK32" s="300">
        <v>0</v>
      </c>
      <c r="AL32" s="301"/>
      <c r="AM32" s="301"/>
      <c r="AN32" s="301"/>
      <c r="AO32" s="301"/>
      <c r="AR32" s="37"/>
      <c r="BE32" s="290"/>
    </row>
    <row r="33" spans="2:44" s="2" customFormat="1" ht="14.45" hidden="1" customHeight="1">
      <c r="B33" s="37"/>
      <c r="F33" s="28" t="s">
        <v>48</v>
      </c>
      <c r="L33" s="302">
        <v>0</v>
      </c>
      <c r="M33" s="301"/>
      <c r="N33" s="301"/>
      <c r="O33" s="301"/>
      <c r="P33" s="301"/>
      <c r="W33" s="300">
        <f>ROUND(BD54, 2)</f>
        <v>0</v>
      </c>
      <c r="X33" s="301"/>
      <c r="Y33" s="301"/>
      <c r="Z33" s="301"/>
      <c r="AA33" s="301"/>
      <c r="AB33" s="301"/>
      <c r="AC33" s="301"/>
      <c r="AD33" s="301"/>
      <c r="AE33" s="301"/>
      <c r="AK33" s="300">
        <v>0</v>
      </c>
      <c r="AL33" s="301"/>
      <c r="AM33" s="301"/>
      <c r="AN33" s="301"/>
      <c r="AO33" s="301"/>
      <c r="AR33" s="37"/>
    </row>
    <row r="34" spans="2:44" s="1" customFormat="1" ht="6.95" customHeight="1">
      <c r="B34" s="33"/>
      <c r="AR34" s="33"/>
    </row>
    <row r="35" spans="2:44" s="1" customFormat="1" ht="25.9" customHeight="1">
      <c r="B35" s="33"/>
      <c r="C35" s="38"/>
      <c r="D35" s="39" t="s">
        <v>49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50</v>
      </c>
      <c r="U35" s="40"/>
      <c r="V35" s="40"/>
      <c r="W35" s="40"/>
      <c r="X35" s="306" t="s">
        <v>51</v>
      </c>
      <c r="Y35" s="304"/>
      <c r="Z35" s="304"/>
      <c r="AA35" s="304"/>
      <c r="AB35" s="304"/>
      <c r="AC35" s="40"/>
      <c r="AD35" s="40"/>
      <c r="AE35" s="40"/>
      <c r="AF35" s="40"/>
      <c r="AG35" s="40"/>
      <c r="AH35" s="40"/>
      <c r="AI35" s="40"/>
      <c r="AJ35" s="40"/>
      <c r="AK35" s="303">
        <f>SUM(AK26:AK33)</f>
        <v>0</v>
      </c>
      <c r="AL35" s="304"/>
      <c r="AM35" s="304"/>
      <c r="AN35" s="304"/>
      <c r="AO35" s="305"/>
      <c r="AP35" s="38"/>
      <c r="AQ35" s="38"/>
      <c r="AR35" s="33"/>
    </row>
    <row r="36" spans="2:44" s="1" customFormat="1" ht="6.95" customHeight="1">
      <c r="B36" s="33"/>
      <c r="AR36" s="33"/>
    </row>
    <row r="37" spans="2:44" s="1" customFormat="1" ht="6.95" customHeight="1"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33"/>
    </row>
    <row r="41" spans="2:44" s="1" customFormat="1" ht="6.95" customHeight="1">
      <c r="B41" s="4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33"/>
    </row>
    <row r="42" spans="2:44" s="1" customFormat="1" ht="24.95" customHeight="1">
      <c r="B42" s="33"/>
      <c r="C42" s="22" t="s">
        <v>52</v>
      </c>
      <c r="AR42" s="33"/>
    </row>
    <row r="43" spans="2:44" s="1" customFormat="1" ht="6.95" customHeight="1">
      <c r="B43" s="33"/>
      <c r="AR43" s="33"/>
    </row>
    <row r="44" spans="2:44" s="3" customFormat="1" ht="12" customHeight="1">
      <c r="B44" s="46"/>
      <c r="C44" s="28" t="s">
        <v>13</v>
      </c>
      <c r="L44" s="3" t="str">
        <f>K5</f>
        <v>038-0-24</v>
      </c>
      <c r="AR44" s="46"/>
    </row>
    <row r="45" spans="2:44" s="4" customFormat="1" ht="36.950000000000003" customHeight="1">
      <c r="B45" s="47"/>
      <c r="C45" s="48" t="s">
        <v>16</v>
      </c>
      <c r="L45" s="285" t="str">
        <f>K6</f>
        <v>Roudnice nad Labem - přechody v centru města</v>
      </c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6"/>
      <c r="AE45" s="286"/>
      <c r="AF45" s="286"/>
      <c r="AG45" s="286"/>
      <c r="AH45" s="286"/>
      <c r="AI45" s="286"/>
      <c r="AJ45" s="286"/>
      <c r="AK45" s="286"/>
      <c r="AL45" s="286"/>
      <c r="AM45" s="286"/>
      <c r="AN45" s="286"/>
      <c r="AO45" s="286"/>
      <c r="AR45" s="47"/>
    </row>
    <row r="46" spans="2:44" s="1" customFormat="1" ht="6.95" customHeight="1">
      <c r="B46" s="33"/>
      <c r="AR46" s="33"/>
    </row>
    <row r="47" spans="2:44" s="1" customFormat="1" ht="12" customHeight="1">
      <c r="B47" s="33"/>
      <c r="C47" s="28" t="s">
        <v>22</v>
      </c>
      <c r="L47" s="49" t="str">
        <f>IF(K8="","",K8)</f>
        <v>Roudnice nad Labem</v>
      </c>
      <c r="AI47" s="28" t="s">
        <v>24</v>
      </c>
      <c r="AM47" s="312" t="str">
        <f>IF(AN8= "","",AN8)</f>
        <v>17. 9. 2024</v>
      </c>
      <c r="AN47" s="312"/>
      <c r="AR47" s="33"/>
    </row>
    <row r="48" spans="2:44" s="1" customFormat="1" ht="6.95" customHeight="1">
      <c r="B48" s="33"/>
      <c r="AR48" s="33"/>
    </row>
    <row r="49" spans="1:91" s="1" customFormat="1" ht="15.2" customHeight="1">
      <c r="B49" s="33"/>
      <c r="C49" s="28" t="s">
        <v>26</v>
      </c>
      <c r="L49" s="3" t="str">
        <f>IF(E11= "","",E11)</f>
        <v xml:space="preserve"> </v>
      </c>
      <c r="AI49" s="28" t="s">
        <v>33</v>
      </c>
      <c r="AM49" s="313" t="str">
        <f>IF(E17="","",E17)</f>
        <v>PK dopravní s.r.o.</v>
      </c>
      <c r="AN49" s="314"/>
      <c r="AO49" s="314"/>
      <c r="AP49" s="314"/>
      <c r="AR49" s="33"/>
      <c r="AS49" s="316" t="s">
        <v>53</v>
      </c>
      <c r="AT49" s="317"/>
      <c r="AU49" s="51"/>
      <c r="AV49" s="51"/>
      <c r="AW49" s="51"/>
      <c r="AX49" s="51"/>
      <c r="AY49" s="51"/>
      <c r="AZ49" s="51"/>
      <c r="BA49" s="51"/>
      <c r="BB49" s="51"/>
      <c r="BC49" s="51"/>
      <c r="BD49" s="52"/>
    </row>
    <row r="50" spans="1:91" s="1" customFormat="1" ht="15.2" customHeight="1">
      <c r="B50" s="33"/>
      <c r="C50" s="28" t="s">
        <v>31</v>
      </c>
      <c r="L50" s="3" t="str">
        <f>IF(E14= "Vyplň údaj","",E14)</f>
        <v/>
      </c>
      <c r="AI50" s="28" t="s">
        <v>36</v>
      </c>
      <c r="AM50" s="313" t="str">
        <f>IF(E20="","",E20)</f>
        <v xml:space="preserve"> </v>
      </c>
      <c r="AN50" s="314"/>
      <c r="AO50" s="314"/>
      <c r="AP50" s="314"/>
      <c r="AR50" s="33"/>
      <c r="AS50" s="318"/>
      <c r="AT50" s="319"/>
      <c r="BD50" s="54"/>
    </row>
    <row r="51" spans="1:91" s="1" customFormat="1" ht="10.9" customHeight="1">
      <c r="B51" s="33"/>
      <c r="AR51" s="33"/>
      <c r="AS51" s="318"/>
      <c r="AT51" s="319"/>
      <c r="BD51" s="54"/>
    </row>
    <row r="52" spans="1:91" s="1" customFormat="1" ht="29.25" customHeight="1">
      <c r="B52" s="33"/>
      <c r="C52" s="280" t="s">
        <v>54</v>
      </c>
      <c r="D52" s="281"/>
      <c r="E52" s="281"/>
      <c r="F52" s="281"/>
      <c r="G52" s="281"/>
      <c r="H52" s="55"/>
      <c r="I52" s="284" t="s">
        <v>55</v>
      </c>
      <c r="J52" s="281"/>
      <c r="K52" s="281"/>
      <c r="L52" s="281"/>
      <c r="M52" s="281"/>
      <c r="N52" s="281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  <c r="AB52" s="281"/>
      <c r="AC52" s="281"/>
      <c r="AD52" s="281"/>
      <c r="AE52" s="281"/>
      <c r="AF52" s="281"/>
      <c r="AG52" s="311" t="s">
        <v>56</v>
      </c>
      <c r="AH52" s="281"/>
      <c r="AI52" s="281"/>
      <c r="AJ52" s="281"/>
      <c r="AK52" s="281"/>
      <c r="AL52" s="281"/>
      <c r="AM52" s="281"/>
      <c r="AN52" s="284" t="s">
        <v>57</v>
      </c>
      <c r="AO52" s="281"/>
      <c r="AP52" s="281"/>
      <c r="AQ52" s="56" t="s">
        <v>58</v>
      </c>
      <c r="AR52" s="33"/>
      <c r="AS52" s="57" t="s">
        <v>59</v>
      </c>
      <c r="AT52" s="58" t="s">
        <v>60</v>
      </c>
      <c r="AU52" s="58" t="s">
        <v>61</v>
      </c>
      <c r="AV52" s="58" t="s">
        <v>62</v>
      </c>
      <c r="AW52" s="58" t="s">
        <v>63</v>
      </c>
      <c r="AX52" s="58" t="s">
        <v>64</v>
      </c>
      <c r="AY52" s="58" t="s">
        <v>65</v>
      </c>
      <c r="AZ52" s="58" t="s">
        <v>66</v>
      </c>
      <c r="BA52" s="58" t="s">
        <v>67</v>
      </c>
      <c r="BB52" s="58" t="s">
        <v>68</v>
      </c>
      <c r="BC52" s="58" t="s">
        <v>69</v>
      </c>
      <c r="BD52" s="59" t="s">
        <v>70</v>
      </c>
    </row>
    <row r="53" spans="1:91" s="1" customFormat="1" ht="10.9" customHeight="1">
      <c r="B53" s="33"/>
      <c r="AR53" s="33"/>
      <c r="AS53" s="60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2"/>
    </row>
    <row r="54" spans="1:91" s="5" customFormat="1" ht="32.450000000000003" customHeight="1">
      <c r="B54" s="61"/>
      <c r="C54" s="62" t="s">
        <v>71</v>
      </c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287">
        <f>ROUND(AG55+AG59+AG63+AG67,2)</f>
        <v>0</v>
      </c>
      <c r="AH54" s="287"/>
      <c r="AI54" s="287"/>
      <c r="AJ54" s="287"/>
      <c r="AK54" s="287"/>
      <c r="AL54" s="287"/>
      <c r="AM54" s="287"/>
      <c r="AN54" s="320">
        <f t="shared" ref="AN54:AN70" si="0">SUM(AG54,AT54)</f>
        <v>0</v>
      </c>
      <c r="AO54" s="320"/>
      <c r="AP54" s="320"/>
      <c r="AQ54" s="65" t="s">
        <v>28</v>
      </c>
      <c r="AR54" s="61"/>
      <c r="AS54" s="66">
        <f>ROUND(AS55+AS59+AS63+AS67,2)</f>
        <v>0</v>
      </c>
      <c r="AT54" s="67">
        <f t="shared" ref="AT54:AT70" si="1">ROUND(SUM(AV54:AW54),2)</f>
        <v>0</v>
      </c>
      <c r="AU54" s="68">
        <f>ROUND(AU55+AU59+AU63+AU67,5)</f>
        <v>0</v>
      </c>
      <c r="AV54" s="67">
        <f>ROUND(AZ54*L29,2)</f>
        <v>0</v>
      </c>
      <c r="AW54" s="67">
        <f>ROUND(BA54*L30,2)</f>
        <v>0</v>
      </c>
      <c r="AX54" s="67">
        <f>ROUND(BB54*L29,2)</f>
        <v>0</v>
      </c>
      <c r="AY54" s="67">
        <f>ROUND(BC54*L30,2)</f>
        <v>0</v>
      </c>
      <c r="AZ54" s="67">
        <f>ROUND(AZ55+AZ59+AZ63+AZ67,2)</f>
        <v>0</v>
      </c>
      <c r="BA54" s="67">
        <f>ROUND(BA55+BA59+BA63+BA67,2)</f>
        <v>0</v>
      </c>
      <c r="BB54" s="67">
        <f>ROUND(BB55+BB59+BB63+BB67,2)</f>
        <v>0</v>
      </c>
      <c r="BC54" s="67">
        <f>ROUND(BC55+BC59+BC63+BC67,2)</f>
        <v>0</v>
      </c>
      <c r="BD54" s="69">
        <f>ROUND(BD55+BD59+BD63+BD67,2)</f>
        <v>0</v>
      </c>
      <c r="BS54" s="70" t="s">
        <v>72</v>
      </c>
      <c r="BT54" s="70" t="s">
        <v>73</v>
      </c>
      <c r="BU54" s="71" t="s">
        <v>74</v>
      </c>
      <c r="BV54" s="70" t="s">
        <v>75</v>
      </c>
      <c r="BW54" s="70" t="s">
        <v>5</v>
      </c>
      <c r="BX54" s="70" t="s">
        <v>76</v>
      </c>
      <c r="CL54" s="70" t="s">
        <v>19</v>
      </c>
    </row>
    <row r="55" spans="1:91" s="6" customFormat="1" ht="16.5" customHeight="1">
      <c r="B55" s="72"/>
      <c r="C55" s="73"/>
      <c r="D55" s="282" t="s">
        <v>77</v>
      </c>
      <c r="E55" s="282"/>
      <c r="F55" s="282"/>
      <c r="G55" s="282"/>
      <c r="H55" s="282"/>
      <c r="I55" s="74"/>
      <c r="J55" s="282" t="s">
        <v>78</v>
      </c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282"/>
      <c r="AE55" s="282"/>
      <c r="AF55" s="282"/>
      <c r="AG55" s="309">
        <f>ROUND(SUM(AG56:AG58),2)</f>
        <v>0</v>
      </c>
      <c r="AH55" s="310"/>
      <c r="AI55" s="310"/>
      <c r="AJ55" s="310"/>
      <c r="AK55" s="310"/>
      <c r="AL55" s="310"/>
      <c r="AM55" s="310"/>
      <c r="AN55" s="315">
        <f t="shared" si="0"/>
        <v>0</v>
      </c>
      <c r="AO55" s="310"/>
      <c r="AP55" s="310"/>
      <c r="AQ55" s="75" t="s">
        <v>79</v>
      </c>
      <c r="AR55" s="72"/>
      <c r="AS55" s="76">
        <f>ROUND(SUM(AS56:AS58),2)</f>
        <v>0</v>
      </c>
      <c r="AT55" s="77">
        <f t="shared" si="1"/>
        <v>0</v>
      </c>
      <c r="AU55" s="78">
        <f>ROUND(SUM(AU56:AU58),5)</f>
        <v>0</v>
      </c>
      <c r="AV55" s="77">
        <f>ROUND(AZ55*L29,2)</f>
        <v>0</v>
      </c>
      <c r="AW55" s="77">
        <f>ROUND(BA55*L30,2)</f>
        <v>0</v>
      </c>
      <c r="AX55" s="77">
        <f>ROUND(BB55*L29,2)</f>
        <v>0</v>
      </c>
      <c r="AY55" s="77">
        <f>ROUND(BC55*L30,2)</f>
        <v>0</v>
      </c>
      <c r="AZ55" s="77">
        <f>ROUND(SUM(AZ56:AZ58),2)</f>
        <v>0</v>
      </c>
      <c r="BA55" s="77">
        <f>ROUND(SUM(BA56:BA58),2)</f>
        <v>0</v>
      </c>
      <c r="BB55" s="77">
        <f>ROUND(SUM(BB56:BB58),2)</f>
        <v>0</v>
      </c>
      <c r="BC55" s="77">
        <f>ROUND(SUM(BC56:BC58),2)</f>
        <v>0</v>
      </c>
      <c r="BD55" s="79">
        <f>ROUND(SUM(BD56:BD58),2)</f>
        <v>0</v>
      </c>
      <c r="BS55" s="80" t="s">
        <v>72</v>
      </c>
      <c r="BT55" s="80" t="s">
        <v>80</v>
      </c>
      <c r="BU55" s="80" t="s">
        <v>74</v>
      </c>
      <c r="BV55" s="80" t="s">
        <v>75</v>
      </c>
      <c r="BW55" s="80" t="s">
        <v>81</v>
      </c>
      <c r="BX55" s="80" t="s">
        <v>5</v>
      </c>
      <c r="CL55" s="80" t="s">
        <v>19</v>
      </c>
      <c r="CM55" s="80" t="s">
        <v>82</v>
      </c>
    </row>
    <row r="56" spans="1:91" s="3" customFormat="1" ht="16.5" customHeight="1">
      <c r="A56" s="81" t="s">
        <v>83</v>
      </c>
      <c r="B56" s="46"/>
      <c r="C56" s="9"/>
      <c r="D56" s="9"/>
      <c r="E56" s="283" t="s">
        <v>77</v>
      </c>
      <c r="F56" s="283"/>
      <c r="G56" s="283"/>
      <c r="H56" s="283"/>
      <c r="I56" s="283"/>
      <c r="J56" s="9"/>
      <c r="K56" s="283" t="s">
        <v>84</v>
      </c>
      <c r="L56" s="283"/>
      <c r="M56" s="283"/>
      <c r="N56" s="283"/>
      <c r="O56" s="283"/>
      <c r="P56" s="283"/>
      <c r="Q56" s="283"/>
      <c r="R56" s="283"/>
      <c r="S56" s="283"/>
      <c r="T56" s="283"/>
      <c r="U56" s="283"/>
      <c r="V56" s="283"/>
      <c r="W56" s="283"/>
      <c r="X56" s="283"/>
      <c r="Y56" s="283"/>
      <c r="Z56" s="283"/>
      <c r="AA56" s="283"/>
      <c r="AB56" s="283"/>
      <c r="AC56" s="283"/>
      <c r="AD56" s="283"/>
      <c r="AE56" s="283"/>
      <c r="AF56" s="283"/>
      <c r="AG56" s="307">
        <f>'SO 101 - Komunikace a zpe...'!J32</f>
        <v>0</v>
      </c>
      <c r="AH56" s="308"/>
      <c r="AI56" s="308"/>
      <c r="AJ56" s="308"/>
      <c r="AK56" s="308"/>
      <c r="AL56" s="308"/>
      <c r="AM56" s="308"/>
      <c r="AN56" s="307">
        <f t="shared" si="0"/>
        <v>0</v>
      </c>
      <c r="AO56" s="308"/>
      <c r="AP56" s="308"/>
      <c r="AQ56" s="82" t="s">
        <v>85</v>
      </c>
      <c r="AR56" s="46"/>
      <c r="AS56" s="83">
        <v>0</v>
      </c>
      <c r="AT56" s="84">
        <f t="shared" si="1"/>
        <v>0</v>
      </c>
      <c r="AU56" s="85">
        <f>'SO 101 - Komunikace a zpe...'!P94</f>
        <v>0</v>
      </c>
      <c r="AV56" s="84">
        <f>'SO 101 - Komunikace a zpe...'!J35</f>
        <v>0</v>
      </c>
      <c r="AW56" s="84">
        <f>'SO 101 - Komunikace a zpe...'!J36</f>
        <v>0</v>
      </c>
      <c r="AX56" s="84">
        <f>'SO 101 - Komunikace a zpe...'!J37</f>
        <v>0</v>
      </c>
      <c r="AY56" s="84">
        <f>'SO 101 - Komunikace a zpe...'!J38</f>
        <v>0</v>
      </c>
      <c r="AZ56" s="84">
        <f>'SO 101 - Komunikace a zpe...'!F35</f>
        <v>0</v>
      </c>
      <c r="BA56" s="84">
        <f>'SO 101 - Komunikace a zpe...'!F36</f>
        <v>0</v>
      </c>
      <c r="BB56" s="84">
        <f>'SO 101 - Komunikace a zpe...'!F37</f>
        <v>0</v>
      </c>
      <c r="BC56" s="84">
        <f>'SO 101 - Komunikace a zpe...'!F38</f>
        <v>0</v>
      </c>
      <c r="BD56" s="86">
        <f>'SO 101 - Komunikace a zpe...'!F39</f>
        <v>0</v>
      </c>
      <c r="BT56" s="26" t="s">
        <v>82</v>
      </c>
      <c r="BV56" s="26" t="s">
        <v>75</v>
      </c>
      <c r="BW56" s="26" t="s">
        <v>86</v>
      </c>
      <c r="BX56" s="26" t="s">
        <v>81</v>
      </c>
      <c r="CL56" s="26" t="s">
        <v>19</v>
      </c>
    </row>
    <row r="57" spans="1:91" s="3" customFormat="1" ht="16.5" customHeight="1">
      <c r="A57" s="81" t="s">
        <v>83</v>
      </c>
      <c r="B57" s="46"/>
      <c r="C57" s="9"/>
      <c r="D57" s="9"/>
      <c r="E57" s="283" t="s">
        <v>87</v>
      </c>
      <c r="F57" s="283"/>
      <c r="G57" s="283"/>
      <c r="H57" s="283"/>
      <c r="I57" s="283"/>
      <c r="J57" s="9"/>
      <c r="K57" s="283" t="s">
        <v>88</v>
      </c>
      <c r="L57" s="283"/>
      <c r="M57" s="283"/>
      <c r="N57" s="283"/>
      <c r="O57" s="283"/>
      <c r="P57" s="283"/>
      <c r="Q57" s="283"/>
      <c r="R57" s="283"/>
      <c r="S57" s="283"/>
      <c r="T57" s="283"/>
      <c r="U57" s="283"/>
      <c r="V57" s="283"/>
      <c r="W57" s="283"/>
      <c r="X57" s="283"/>
      <c r="Y57" s="283"/>
      <c r="Z57" s="283"/>
      <c r="AA57" s="283"/>
      <c r="AB57" s="283"/>
      <c r="AC57" s="283"/>
      <c r="AD57" s="283"/>
      <c r="AE57" s="283"/>
      <c r="AF57" s="283"/>
      <c r="AG57" s="307">
        <f>'SO 401 - Veřejné osvětlení'!J32</f>
        <v>0</v>
      </c>
      <c r="AH57" s="308"/>
      <c r="AI57" s="308"/>
      <c r="AJ57" s="308"/>
      <c r="AK57" s="308"/>
      <c r="AL57" s="308"/>
      <c r="AM57" s="308"/>
      <c r="AN57" s="307">
        <f t="shared" si="0"/>
        <v>0</v>
      </c>
      <c r="AO57" s="308"/>
      <c r="AP57" s="308"/>
      <c r="AQ57" s="82" t="s">
        <v>85</v>
      </c>
      <c r="AR57" s="46"/>
      <c r="AS57" s="83">
        <v>0</v>
      </c>
      <c r="AT57" s="84">
        <f t="shared" si="1"/>
        <v>0</v>
      </c>
      <c r="AU57" s="85">
        <f>'SO 401 - Veřejné osvětlení'!P90</f>
        <v>0</v>
      </c>
      <c r="AV57" s="84">
        <f>'SO 401 - Veřejné osvětlení'!J35</f>
        <v>0</v>
      </c>
      <c r="AW57" s="84">
        <f>'SO 401 - Veřejné osvětlení'!J36</f>
        <v>0</v>
      </c>
      <c r="AX57" s="84">
        <f>'SO 401 - Veřejné osvětlení'!J37</f>
        <v>0</v>
      </c>
      <c r="AY57" s="84">
        <f>'SO 401 - Veřejné osvětlení'!J38</f>
        <v>0</v>
      </c>
      <c r="AZ57" s="84">
        <f>'SO 401 - Veřejné osvětlení'!F35</f>
        <v>0</v>
      </c>
      <c r="BA57" s="84">
        <f>'SO 401 - Veřejné osvětlení'!F36</f>
        <v>0</v>
      </c>
      <c r="BB57" s="84">
        <f>'SO 401 - Veřejné osvětlení'!F37</f>
        <v>0</v>
      </c>
      <c r="BC57" s="84">
        <f>'SO 401 - Veřejné osvětlení'!F38</f>
        <v>0</v>
      </c>
      <c r="BD57" s="86">
        <f>'SO 401 - Veřejné osvětlení'!F39</f>
        <v>0</v>
      </c>
      <c r="BT57" s="26" t="s">
        <v>82</v>
      </c>
      <c r="BV57" s="26" t="s">
        <v>75</v>
      </c>
      <c r="BW57" s="26" t="s">
        <v>89</v>
      </c>
      <c r="BX57" s="26" t="s">
        <v>81</v>
      </c>
      <c r="CL57" s="26" t="s">
        <v>28</v>
      </c>
    </row>
    <row r="58" spans="1:91" s="3" customFormat="1" ht="23.25" customHeight="1">
      <c r="A58" s="81" t="s">
        <v>83</v>
      </c>
      <c r="B58" s="46"/>
      <c r="C58" s="9"/>
      <c r="D58" s="9"/>
      <c r="E58" s="283" t="s">
        <v>90</v>
      </c>
      <c r="F58" s="283"/>
      <c r="G58" s="283"/>
      <c r="H58" s="283"/>
      <c r="I58" s="283"/>
      <c r="J58" s="9"/>
      <c r="K58" s="283" t="s">
        <v>91</v>
      </c>
      <c r="L58" s="283"/>
      <c r="M58" s="283"/>
      <c r="N58" s="283"/>
      <c r="O58" s="283"/>
      <c r="P58" s="283"/>
      <c r="Q58" s="283"/>
      <c r="R58" s="283"/>
      <c r="S58" s="283"/>
      <c r="T58" s="283"/>
      <c r="U58" s="283"/>
      <c r="V58" s="283"/>
      <c r="W58" s="283"/>
      <c r="X58" s="283"/>
      <c r="Y58" s="283"/>
      <c r="Z58" s="283"/>
      <c r="AA58" s="283"/>
      <c r="AB58" s="283"/>
      <c r="AC58" s="283"/>
      <c r="AD58" s="283"/>
      <c r="AE58" s="283"/>
      <c r="AF58" s="283"/>
      <c r="AG58" s="307">
        <f>'VRN 101 - Vedlejší rozpoč...'!J32</f>
        <v>0</v>
      </c>
      <c r="AH58" s="308"/>
      <c r="AI58" s="308"/>
      <c r="AJ58" s="308"/>
      <c r="AK58" s="308"/>
      <c r="AL58" s="308"/>
      <c r="AM58" s="308"/>
      <c r="AN58" s="307">
        <f t="shared" si="0"/>
        <v>0</v>
      </c>
      <c r="AO58" s="308"/>
      <c r="AP58" s="308"/>
      <c r="AQ58" s="82" t="s">
        <v>85</v>
      </c>
      <c r="AR58" s="46"/>
      <c r="AS58" s="83">
        <v>0</v>
      </c>
      <c r="AT58" s="84">
        <f t="shared" si="1"/>
        <v>0</v>
      </c>
      <c r="AU58" s="85">
        <f>'VRN 101 - Vedlejší rozpoč...'!P89</f>
        <v>0</v>
      </c>
      <c r="AV58" s="84">
        <f>'VRN 101 - Vedlejší rozpoč...'!J35</f>
        <v>0</v>
      </c>
      <c r="AW58" s="84">
        <f>'VRN 101 - Vedlejší rozpoč...'!J36</f>
        <v>0</v>
      </c>
      <c r="AX58" s="84">
        <f>'VRN 101 - Vedlejší rozpoč...'!J37</f>
        <v>0</v>
      </c>
      <c r="AY58" s="84">
        <f>'VRN 101 - Vedlejší rozpoč...'!J38</f>
        <v>0</v>
      </c>
      <c r="AZ58" s="84">
        <f>'VRN 101 - Vedlejší rozpoč...'!F35</f>
        <v>0</v>
      </c>
      <c r="BA58" s="84">
        <f>'VRN 101 - Vedlejší rozpoč...'!F36</f>
        <v>0</v>
      </c>
      <c r="BB58" s="84">
        <f>'VRN 101 - Vedlejší rozpoč...'!F37</f>
        <v>0</v>
      </c>
      <c r="BC58" s="84">
        <f>'VRN 101 - Vedlejší rozpoč...'!F38</f>
        <v>0</v>
      </c>
      <c r="BD58" s="86">
        <f>'VRN 101 - Vedlejší rozpoč...'!F39</f>
        <v>0</v>
      </c>
      <c r="BT58" s="26" t="s">
        <v>82</v>
      </c>
      <c r="BV58" s="26" t="s">
        <v>75</v>
      </c>
      <c r="BW58" s="26" t="s">
        <v>92</v>
      </c>
      <c r="BX58" s="26" t="s">
        <v>81</v>
      </c>
      <c r="CL58" s="26" t="s">
        <v>19</v>
      </c>
    </row>
    <row r="59" spans="1:91" s="6" customFormat="1" ht="16.5" customHeight="1">
      <c r="B59" s="72"/>
      <c r="C59" s="73"/>
      <c r="D59" s="282" t="s">
        <v>93</v>
      </c>
      <c r="E59" s="282"/>
      <c r="F59" s="282"/>
      <c r="G59" s="282"/>
      <c r="H59" s="282"/>
      <c r="I59" s="74"/>
      <c r="J59" s="282" t="s">
        <v>94</v>
      </c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2"/>
      <c r="AE59" s="282"/>
      <c r="AF59" s="282"/>
      <c r="AG59" s="309">
        <f>ROUND(SUM(AG60:AG62),2)</f>
        <v>0</v>
      </c>
      <c r="AH59" s="310"/>
      <c r="AI59" s="310"/>
      <c r="AJ59" s="310"/>
      <c r="AK59" s="310"/>
      <c r="AL59" s="310"/>
      <c r="AM59" s="310"/>
      <c r="AN59" s="315">
        <f t="shared" si="0"/>
        <v>0</v>
      </c>
      <c r="AO59" s="310"/>
      <c r="AP59" s="310"/>
      <c r="AQ59" s="75" t="s">
        <v>79</v>
      </c>
      <c r="AR59" s="72"/>
      <c r="AS59" s="76">
        <f>ROUND(SUM(AS60:AS62),2)</f>
        <v>0</v>
      </c>
      <c r="AT59" s="77">
        <f t="shared" si="1"/>
        <v>0</v>
      </c>
      <c r="AU59" s="78">
        <f>ROUND(SUM(AU60:AU62),5)</f>
        <v>0</v>
      </c>
      <c r="AV59" s="77">
        <f>ROUND(AZ59*L29,2)</f>
        <v>0</v>
      </c>
      <c r="AW59" s="77">
        <f>ROUND(BA59*L30,2)</f>
        <v>0</v>
      </c>
      <c r="AX59" s="77">
        <f>ROUND(BB59*L29,2)</f>
        <v>0</v>
      </c>
      <c r="AY59" s="77">
        <f>ROUND(BC59*L30,2)</f>
        <v>0</v>
      </c>
      <c r="AZ59" s="77">
        <f>ROUND(SUM(AZ60:AZ62),2)</f>
        <v>0</v>
      </c>
      <c r="BA59" s="77">
        <f>ROUND(SUM(BA60:BA62),2)</f>
        <v>0</v>
      </c>
      <c r="BB59" s="77">
        <f>ROUND(SUM(BB60:BB62),2)</f>
        <v>0</v>
      </c>
      <c r="BC59" s="77">
        <f>ROUND(SUM(BC60:BC62),2)</f>
        <v>0</v>
      </c>
      <c r="BD59" s="79">
        <f>ROUND(SUM(BD60:BD62),2)</f>
        <v>0</v>
      </c>
      <c r="BS59" s="80" t="s">
        <v>72</v>
      </c>
      <c r="BT59" s="80" t="s">
        <v>80</v>
      </c>
      <c r="BU59" s="80" t="s">
        <v>74</v>
      </c>
      <c r="BV59" s="80" t="s">
        <v>75</v>
      </c>
      <c r="BW59" s="80" t="s">
        <v>95</v>
      </c>
      <c r="BX59" s="80" t="s">
        <v>5</v>
      </c>
      <c r="CL59" s="80" t="s">
        <v>19</v>
      </c>
      <c r="CM59" s="80" t="s">
        <v>82</v>
      </c>
    </row>
    <row r="60" spans="1:91" s="3" customFormat="1" ht="16.5" customHeight="1">
      <c r="A60" s="81" t="s">
        <v>83</v>
      </c>
      <c r="B60" s="46"/>
      <c r="C60" s="9"/>
      <c r="D60" s="9"/>
      <c r="E60" s="283" t="s">
        <v>93</v>
      </c>
      <c r="F60" s="283"/>
      <c r="G60" s="283"/>
      <c r="H60" s="283"/>
      <c r="I60" s="283"/>
      <c r="J60" s="9"/>
      <c r="K60" s="283" t="s">
        <v>84</v>
      </c>
      <c r="L60" s="283"/>
      <c r="M60" s="283"/>
      <c r="N60" s="283"/>
      <c r="O60" s="283"/>
      <c r="P60" s="283"/>
      <c r="Q60" s="283"/>
      <c r="R60" s="283"/>
      <c r="S60" s="283"/>
      <c r="T60" s="283"/>
      <c r="U60" s="283"/>
      <c r="V60" s="283"/>
      <c r="W60" s="283"/>
      <c r="X60" s="283"/>
      <c r="Y60" s="283"/>
      <c r="Z60" s="283"/>
      <c r="AA60" s="283"/>
      <c r="AB60" s="283"/>
      <c r="AC60" s="283"/>
      <c r="AD60" s="283"/>
      <c r="AE60" s="283"/>
      <c r="AF60" s="283"/>
      <c r="AG60" s="307">
        <f>'SO 102 - Komunikace a zpe...'!J32</f>
        <v>0</v>
      </c>
      <c r="AH60" s="308"/>
      <c r="AI60" s="308"/>
      <c r="AJ60" s="308"/>
      <c r="AK60" s="308"/>
      <c r="AL60" s="308"/>
      <c r="AM60" s="308"/>
      <c r="AN60" s="307">
        <f t="shared" si="0"/>
        <v>0</v>
      </c>
      <c r="AO60" s="308"/>
      <c r="AP60" s="308"/>
      <c r="AQ60" s="82" t="s">
        <v>85</v>
      </c>
      <c r="AR60" s="46"/>
      <c r="AS60" s="83">
        <v>0</v>
      </c>
      <c r="AT60" s="84">
        <f t="shared" si="1"/>
        <v>0</v>
      </c>
      <c r="AU60" s="85">
        <f>'SO 102 - Komunikace a zpe...'!P92</f>
        <v>0</v>
      </c>
      <c r="AV60" s="84">
        <f>'SO 102 - Komunikace a zpe...'!J35</f>
        <v>0</v>
      </c>
      <c r="AW60" s="84">
        <f>'SO 102 - Komunikace a zpe...'!J36</f>
        <v>0</v>
      </c>
      <c r="AX60" s="84">
        <f>'SO 102 - Komunikace a zpe...'!J37</f>
        <v>0</v>
      </c>
      <c r="AY60" s="84">
        <f>'SO 102 - Komunikace a zpe...'!J38</f>
        <v>0</v>
      </c>
      <c r="AZ60" s="84">
        <f>'SO 102 - Komunikace a zpe...'!F35</f>
        <v>0</v>
      </c>
      <c r="BA60" s="84">
        <f>'SO 102 - Komunikace a zpe...'!F36</f>
        <v>0</v>
      </c>
      <c r="BB60" s="84">
        <f>'SO 102 - Komunikace a zpe...'!F37</f>
        <v>0</v>
      </c>
      <c r="BC60" s="84">
        <f>'SO 102 - Komunikace a zpe...'!F38</f>
        <v>0</v>
      </c>
      <c r="BD60" s="86">
        <f>'SO 102 - Komunikace a zpe...'!F39</f>
        <v>0</v>
      </c>
      <c r="BT60" s="26" t="s">
        <v>82</v>
      </c>
      <c r="BV60" s="26" t="s">
        <v>75</v>
      </c>
      <c r="BW60" s="26" t="s">
        <v>96</v>
      </c>
      <c r="BX60" s="26" t="s">
        <v>95</v>
      </c>
      <c r="CL60" s="26" t="s">
        <v>19</v>
      </c>
    </row>
    <row r="61" spans="1:91" s="3" customFormat="1" ht="16.5" customHeight="1">
      <c r="A61" s="81" t="s">
        <v>83</v>
      </c>
      <c r="B61" s="46"/>
      <c r="C61" s="9"/>
      <c r="D61" s="9"/>
      <c r="E61" s="283" t="s">
        <v>97</v>
      </c>
      <c r="F61" s="283"/>
      <c r="G61" s="283"/>
      <c r="H61" s="283"/>
      <c r="I61" s="283"/>
      <c r="J61" s="9"/>
      <c r="K61" s="283" t="s">
        <v>88</v>
      </c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3"/>
      <c r="AE61" s="283"/>
      <c r="AF61" s="283"/>
      <c r="AG61" s="307">
        <f>'SO 402 - Veřejné osvětlení'!J32</f>
        <v>0</v>
      </c>
      <c r="AH61" s="308"/>
      <c r="AI61" s="308"/>
      <c r="AJ61" s="308"/>
      <c r="AK61" s="308"/>
      <c r="AL61" s="308"/>
      <c r="AM61" s="308"/>
      <c r="AN61" s="307">
        <f t="shared" si="0"/>
        <v>0</v>
      </c>
      <c r="AO61" s="308"/>
      <c r="AP61" s="308"/>
      <c r="AQ61" s="82" t="s">
        <v>85</v>
      </c>
      <c r="AR61" s="46"/>
      <c r="AS61" s="83">
        <v>0</v>
      </c>
      <c r="AT61" s="84">
        <f t="shared" si="1"/>
        <v>0</v>
      </c>
      <c r="AU61" s="85">
        <f>'SO 402 - Veřejné osvětlení'!P90</f>
        <v>0</v>
      </c>
      <c r="AV61" s="84">
        <f>'SO 402 - Veřejné osvětlení'!J35</f>
        <v>0</v>
      </c>
      <c r="AW61" s="84">
        <f>'SO 402 - Veřejné osvětlení'!J36</f>
        <v>0</v>
      </c>
      <c r="AX61" s="84">
        <f>'SO 402 - Veřejné osvětlení'!J37</f>
        <v>0</v>
      </c>
      <c r="AY61" s="84">
        <f>'SO 402 - Veřejné osvětlení'!J38</f>
        <v>0</v>
      </c>
      <c r="AZ61" s="84">
        <f>'SO 402 - Veřejné osvětlení'!F35</f>
        <v>0</v>
      </c>
      <c r="BA61" s="84">
        <f>'SO 402 - Veřejné osvětlení'!F36</f>
        <v>0</v>
      </c>
      <c r="BB61" s="84">
        <f>'SO 402 - Veřejné osvětlení'!F37</f>
        <v>0</v>
      </c>
      <c r="BC61" s="84">
        <f>'SO 402 - Veřejné osvětlení'!F38</f>
        <v>0</v>
      </c>
      <c r="BD61" s="86">
        <f>'SO 402 - Veřejné osvětlení'!F39</f>
        <v>0</v>
      </c>
      <c r="BT61" s="26" t="s">
        <v>82</v>
      </c>
      <c r="BV61" s="26" t="s">
        <v>75</v>
      </c>
      <c r="BW61" s="26" t="s">
        <v>98</v>
      </c>
      <c r="BX61" s="26" t="s">
        <v>95</v>
      </c>
      <c r="CL61" s="26" t="s">
        <v>28</v>
      </c>
    </row>
    <row r="62" spans="1:91" s="3" customFormat="1" ht="23.25" customHeight="1">
      <c r="A62" s="81" t="s">
        <v>83</v>
      </c>
      <c r="B62" s="46"/>
      <c r="C62" s="9"/>
      <c r="D62" s="9"/>
      <c r="E62" s="283" t="s">
        <v>99</v>
      </c>
      <c r="F62" s="283"/>
      <c r="G62" s="283"/>
      <c r="H62" s="283"/>
      <c r="I62" s="283"/>
      <c r="J62" s="9"/>
      <c r="K62" s="283" t="s">
        <v>91</v>
      </c>
      <c r="L62" s="283"/>
      <c r="M62" s="283"/>
      <c r="N62" s="283"/>
      <c r="O62" s="283"/>
      <c r="P62" s="283"/>
      <c r="Q62" s="283"/>
      <c r="R62" s="283"/>
      <c r="S62" s="283"/>
      <c r="T62" s="283"/>
      <c r="U62" s="283"/>
      <c r="V62" s="283"/>
      <c r="W62" s="283"/>
      <c r="X62" s="283"/>
      <c r="Y62" s="283"/>
      <c r="Z62" s="283"/>
      <c r="AA62" s="283"/>
      <c r="AB62" s="283"/>
      <c r="AC62" s="283"/>
      <c r="AD62" s="283"/>
      <c r="AE62" s="283"/>
      <c r="AF62" s="283"/>
      <c r="AG62" s="307">
        <f>'VRN 102 - Vedlejší rozpoč...'!J32</f>
        <v>0</v>
      </c>
      <c r="AH62" s="308"/>
      <c r="AI62" s="308"/>
      <c r="AJ62" s="308"/>
      <c r="AK62" s="308"/>
      <c r="AL62" s="308"/>
      <c r="AM62" s="308"/>
      <c r="AN62" s="307">
        <f t="shared" si="0"/>
        <v>0</v>
      </c>
      <c r="AO62" s="308"/>
      <c r="AP62" s="308"/>
      <c r="AQ62" s="82" t="s">
        <v>85</v>
      </c>
      <c r="AR62" s="46"/>
      <c r="AS62" s="83">
        <v>0</v>
      </c>
      <c r="AT62" s="84">
        <f t="shared" si="1"/>
        <v>0</v>
      </c>
      <c r="AU62" s="85">
        <f>'VRN 102 - Vedlejší rozpoč...'!P89</f>
        <v>0</v>
      </c>
      <c r="AV62" s="84">
        <f>'VRN 102 - Vedlejší rozpoč...'!J35</f>
        <v>0</v>
      </c>
      <c r="AW62" s="84">
        <f>'VRN 102 - Vedlejší rozpoč...'!J36</f>
        <v>0</v>
      </c>
      <c r="AX62" s="84">
        <f>'VRN 102 - Vedlejší rozpoč...'!J37</f>
        <v>0</v>
      </c>
      <c r="AY62" s="84">
        <f>'VRN 102 - Vedlejší rozpoč...'!J38</f>
        <v>0</v>
      </c>
      <c r="AZ62" s="84">
        <f>'VRN 102 - Vedlejší rozpoč...'!F35</f>
        <v>0</v>
      </c>
      <c r="BA62" s="84">
        <f>'VRN 102 - Vedlejší rozpoč...'!F36</f>
        <v>0</v>
      </c>
      <c r="BB62" s="84">
        <f>'VRN 102 - Vedlejší rozpoč...'!F37</f>
        <v>0</v>
      </c>
      <c r="BC62" s="84">
        <f>'VRN 102 - Vedlejší rozpoč...'!F38</f>
        <v>0</v>
      </c>
      <c r="BD62" s="86">
        <f>'VRN 102 - Vedlejší rozpoč...'!F39</f>
        <v>0</v>
      </c>
      <c r="BT62" s="26" t="s">
        <v>82</v>
      </c>
      <c r="BV62" s="26" t="s">
        <v>75</v>
      </c>
      <c r="BW62" s="26" t="s">
        <v>100</v>
      </c>
      <c r="BX62" s="26" t="s">
        <v>95</v>
      </c>
      <c r="CL62" s="26" t="s">
        <v>19</v>
      </c>
    </row>
    <row r="63" spans="1:91" s="6" customFormat="1" ht="16.5" customHeight="1">
      <c r="B63" s="72"/>
      <c r="C63" s="73"/>
      <c r="D63" s="282" t="s">
        <v>101</v>
      </c>
      <c r="E63" s="282"/>
      <c r="F63" s="282"/>
      <c r="G63" s="282"/>
      <c r="H63" s="282"/>
      <c r="I63" s="74"/>
      <c r="J63" s="282" t="s">
        <v>102</v>
      </c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2"/>
      <c r="AE63" s="282"/>
      <c r="AF63" s="282"/>
      <c r="AG63" s="309">
        <f>ROUND(SUM(AG64:AG66),2)</f>
        <v>0</v>
      </c>
      <c r="AH63" s="310"/>
      <c r="AI63" s="310"/>
      <c r="AJ63" s="310"/>
      <c r="AK63" s="310"/>
      <c r="AL63" s="310"/>
      <c r="AM63" s="310"/>
      <c r="AN63" s="315">
        <f t="shared" si="0"/>
        <v>0</v>
      </c>
      <c r="AO63" s="310"/>
      <c r="AP63" s="310"/>
      <c r="AQ63" s="75" t="s">
        <v>79</v>
      </c>
      <c r="AR63" s="72"/>
      <c r="AS63" s="76">
        <f>ROUND(SUM(AS64:AS66),2)</f>
        <v>0</v>
      </c>
      <c r="AT63" s="77">
        <f t="shared" si="1"/>
        <v>0</v>
      </c>
      <c r="AU63" s="78">
        <f>ROUND(SUM(AU64:AU66),5)</f>
        <v>0</v>
      </c>
      <c r="AV63" s="77">
        <f>ROUND(AZ63*L29,2)</f>
        <v>0</v>
      </c>
      <c r="AW63" s="77">
        <f>ROUND(BA63*L30,2)</f>
        <v>0</v>
      </c>
      <c r="AX63" s="77">
        <f>ROUND(BB63*L29,2)</f>
        <v>0</v>
      </c>
      <c r="AY63" s="77">
        <f>ROUND(BC63*L30,2)</f>
        <v>0</v>
      </c>
      <c r="AZ63" s="77">
        <f>ROUND(SUM(AZ64:AZ66),2)</f>
        <v>0</v>
      </c>
      <c r="BA63" s="77">
        <f>ROUND(SUM(BA64:BA66),2)</f>
        <v>0</v>
      </c>
      <c r="BB63" s="77">
        <f>ROUND(SUM(BB64:BB66),2)</f>
        <v>0</v>
      </c>
      <c r="BC63" s="77">
        <f>ROUND(SUM(BC64:BC66),2)</f>
        <v>0</v>
      </c>
      <c r="BD63" s="79">
        <f>ROUND(SUM(BD64:BD66),2)</f>
        <v>0</v>
      </c>
      <c r="BS63" s="80" t="s">
        <v>72</v>
      </c>
      <c r="BT63" s="80" t="s">
        <v>80</v>
      </c>
      <c r="BU63" s="80" t="s">
        <v>74</v>
      </c>
      <c r="BV63" s="80" t="s">
        <v>75</v>
      </c>
      <c r="BW63" s="80" t="s">
        <v>103</v>
      </c>
      <c r="BX63" s="80" t="s">
        <v>5</v>
      </c>
      <c r="CL63" s="80" t="s">
        <v>19</v>
      </c>
      <c r="CM63" s="80" t="s">
        <v>82</v>
      </c>
    </row>
    <row r="64" spans="1:91" s="3" customFormat="1" ht="16.5" customHeight="1">
      <c r="A64" s="81" t="s">
        <v>83</v>
      </c>
      <c r="B64" s="46"/>
      <c r="C64" s="9"/>
      <c r="D64" s="9"/>
      <c r="E64" s="283" t="s">
        <v>101</v>
      </c>
      <c r="F64" s="283"/>
      <c r="G64" s="283"/>
      <c r="H64" s="283"/>
      <c r="I64" s="283"/>
      <c r="J64" s="9"/>
      <c r="K64" s="283" t="s">
        <v>84</v>
      </c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3"/>
      <c r="AE64" s="283"/>
      <c r="AF64" s="283"/>
      <c r="AG64" s="307">
        <f>'SO 103 - Komunikace a zpe...'!J32</f>
        <v>0</v>
      </c>
      <c r="AH64" s="308"/>
      <c r="AI64" s="308"/>
      <c r="AJ64" s="308"/>
      <c r="AK64" s="308"/>
      <c r="AL64" s="308"/>
      <c r="AM64" s="308"/>
      <c r="AN64" s="307">
        <f t="shared" si="0"/>
        <v>0</v>
      </c>
      <c r="AO64" s="308"/>
      <c r="AP64" s="308"/>
      <c r="AQ64" s="82" t="s">
        <v>85</v>
      </c>
      <c r="AR64" s="46"/>
      <c r="AS64" s="83">
        <v>0</v>
      </c>
      <c r="AT64" s="84">
        <f t="shared" si="1"/>
        <v>0</v>
      </c>
      <c r="AU64" s="85">
        <f>'SO 103 - Komunikace a zpe...'!P92</f>
        <v>0</v>
      </c>
      <c r="AV64" s="84">
        <f>'SO 103 - Komunikace a zpe...'!J35</f>
        <v>0</v>
      </c>
      <c r="AW64" s="84">
        <f>'SO 103 - Komunikace a zpe...'!J36</f>
        <v>0</v>
      </c>
      <c r="AX64" s="84">
        <f>'SO 103 - Komunikace a zpe...'!J37</f>
        <v>0</v>
      </c>
      <c r="AY64" s="84">
        <f>'SO 103 - Komunikace a zpe...'!J38</f>
        <v>0</v>
      </c>
      <c r="AZ64" s="84">
        <f>'SO 103 - Komunikace a zpe...'!F35</f>
        <v>0</v>
      </c>
      <c r="BA64" s="84">
        <f>'SO 103 - Komunikace a zpe...'!F36</f>
        <v>0</v>
      </c>
      <c r="BB64" s="84">
        <f>'SO 103 - Komunikace a zpe...'!F37</f>
        <v>0</v>
      </c>
      <c r="BC64" s="84">
        <f>'SO 103 - Komunikace a zpe...'!F38</f>
        <v>0</v>
      </c>
      <c r="BD64" s="86">
        <f>'SO 103 - Komunikace a zpe...'!F39</f>
        <v>0</v>
      </c>
      <c r="BT64" s="26" t="s">
        <v>82</v>
      </c>
      <c r="BV64" s="26" t="s">
        <v>75</v>
      </c>
      <c r="BW64" s="26" t="s">
        <v>104</v>
      </c>
      <c r="BX64" s="26" t="s">
        <v>103</v>
      </c>
      <c r="CL64" s="26" t="s">
        <v>19</v>
      </c>
    </row>
    <row r="65" spans="1:91" s="3" customFormat="1" ht="16.5" customHeight="1">
      <c r="A65" s="81" t="s">
        <v>83</v>
      </c>
      <c r="B65" s="46"/>
      <c r="C65" s="9"/>
      <c r="D65" s="9"/>
      <c r="E65" s="283" t="s">
        <v>105</v>
      </c>
      <c r="F65" s="283"/>
      <c r="G65" s="283"/>
      <c r="H65" s="283"/>
      <c r="I65" s="283"/>
      <c r="J65" s="9"/>
      <c r="K65" s="283" t="s">
        <v>88</v>
      </c>
      <c r="L65" s="283"/>
      <c r="M65" s="283"/>
      <c r="N65" s="283"/>
      <c r="O65" s="283"/>
      <c r="P65" s="283"/>
      <c r="Q65" s="283"/>
      <c r="R65" s="283"/>
      <c r="S65" s="283"/>
      <c r="T65" s="283"/>
      <c r="U65" s="283"/>
      <c r="V65" s="283"/>
      <c r="W65" s="283"/>
      <c r="X65" s="283"/>
      <c r="Y65" s="283"/>
      <c r="Z65" s="283"/>
      <c r="AA65" s="283"/>
      <c r="AB65" s="283"/>
      <c r="AC65" s="283"/>
      <c r="AD65" s="283"/>
      <c r="AE65" s="283"/>
      <c r="AF65" s="283"/>
      <c r="AG65" s="307">
        <f>'SO 403 - Veřejné osvětlení'!J32</f>
        <v>0</v>
      </c>
      <c r="AH65" s="308"/>
      <c r="AI65" s="308"/>
      <c r="AJ65" s="308"/>
      <c r="AK65" s="308"/>
      <c r="AL65" s="308"/>
      <c r="AM65" s="308"/>
      <c r="AN65" s="307">
        <f t="shared" si="0"/>
        <v>0</v>
      </c>
      <c r="AO65" s="308"/>
      <c r="AP65" s="308"/>
      <c r="AQ65" s="82" t="s">
        <v>85</v>
      </c>
      <c r="AR65" s="46"/>
      <c r="AS65" s="83">
        <v>0</v>
      </c>
      <c r="AT65" s="84">
        <f t="shared" si="1"/>
        <v>0</v>
      </c>
      <c r="AU65" s="85">
        <f>'SO 403 - Veřejné osvětlení'!P90</f>
        <v>0</v>
      </c>
      <c r="AV65" s="84">
        <f>'SO 403 - Veřejné osvětlení'!J35</f>
        <v>0</v>
      </c>
      <c r="AW65" s="84">
        <f>'SO 403 - Veřejné osvětlení'!J36</f>
        <v>0</v>
      </c>
      <c r="AX65" s="84">
        <f>'SO 403 - Veřejné osvětlení'!J37</f>
        <v>0</v>
      </c>
      <c r="AY65" s="84">
        <f>'SO 403 - Veřejné osvětlení'!J38</f>
        <v>0</v>
      </c>
      <c r="AZ65" s="84">
        <f>'SO 403 - Veřejné osvětlení'!F35</f>
        <v>0</v>
      </c>
      <c r="BA65" s="84">
        <f>'SO 403 - Veřejné osvětlení'!F36</f>
        <v>0</v>
      </c>
      <c r="BB65" s="84">
        <f>'SO 403 - Veřejné osvětlení'!F37</f>
        <v>0</v>
      </c>
      <c r="BC65" s="84">
        <f>'SO 403 - Veřejné osvětlení'!F38</f>
        <v>0</v>
      </c>
      <c r="BD65" s="86">
        <f>'SO 403 - Veřejné osvětlení'!F39</f>
        <v>0</v>
      </c>
      <c r="BT65" s="26" t="s">
        <v>82</v>
      </c>
      <c r="BV65" s="26" t="s">
        <v>75</v>
      </c>
      <c r="BW65" s="26" t="s">
        <v>106</v>
      </c>
      <c r="BX65" s="26" t="s">
        <v>103</v>
      </c>
      <c r="CL65" s="26" t="s">
        <v>28</v>
      </c>
    </row>
    <row r="66" spans="1:91" s="3" customFormat="1" ht="23.25" customHeight="1">
      <c r="A66" s="81" t="s">
        <v>83</v>
      </c>
      <c r="B66" s="46"/>
      <c r="C66" s="9"/>
      <c r="D66" s="9"/>
      <c r="E66" s="283" t="s">
        <v>107</v>
      </c>
      <c r="F66" s="283"/>
      <c r="G66" s="283"/>
      <c r="H66" s="283"/>
      <c r="I66" s="283"/>
      <c r="J66" s="9"/>
      <c r="K66" s="283" t="s">
        <v>91</v>
      </c>
      <c r="L66" s="283"/>
      <c r="M66" s="283"/>
      <c r="N66" s="283"/>
      <c r="O66" s="283"/>
      <c r="P66" s="283"/>
      <c r="Q66" s="283"/>
      <c r="R66" s="283"/>
      <c r="S66" s="283"/>
      <c r="T66" s="283"/>
      <c r="U66" s="283"/>
      <c r="V66" s="283"/>
      <c r="W66" s="283"/>
      <c r="X66" s="283"/>
      <c r="Y66" s="283"/>
      <c r="Z66" s="283"/>
      <c r="AA66" s="283"/>
      <c r="AB66" s="283"/>
      <c r="AC66" s="283"/>
      <c r="AD66" s="283"/>
      <c r="AE66" s="283"/>
      <c r="AF66" s="283"/>
      <c r="AG66" s="307">
        <f>'VRN 103 - Vedlejší rozpoč...'!J32</f>
        <v>0</v>
      </c>
      <c r="AH66" s="308"/>
      <c r="AI66" s="308"/>
      <c r="AJ66" s="308"/>
      <c r="AK66" s="308"/>
      <c r="AL66" s="308"/>
      <c r="AM66" s="308"/>
      <c r="AN66" s="307">
        <f t="shared" si="0"/>
        <v>0</v>
      </c>
      <c r="AO66" s="308"/>
      <c r="AP66" s="308"/>
      <c r="AQ66" s="82" t="s">
        <v>85</v>
      </c>
      <c r="AR66" s="46"/>
      <c r="AS66" s="83">
        <v>0</v>
      </c>
      <c r="AT66" s="84">
        <f t="shared" si="1"/>
        <v>0</v>
      </c>
      <c r="AU66" s="85">
        <f>'VRN 103 - Vedlejší rozpoč...'!P89</f>
        <v>0</v>
      </c>
      <c r="AV66" s="84">
        <f>'VRN 103 - Vedlejší rozpoč...'!J35</f>
        <v>0</v>
      </c>
      <c r="AW66" s="84">
        <f>'VRN 103 - Vedlejší rozpoč...'!J36</f>
        <v>0</v>
      </c>
      <c r="AX66" s="84">
        <f>'VRN 103 - Vedlejší rozpoč...'!J37</f>
        <v>0</v>
      </c>
      <c r="AY66" s="84">
        <f>'VRN 103 - Vedlejší rozpoč...'!J38</f>
        <v>0</v>
      </c>
      <c r="AZ66" s="84">
        <f>'VRN 103 - Vedlejší rozpoč...'!F35</f>
        <v>0</v>
      </c>
      <c r="BA66" s="84">
        <f>'VRN 103 - Vedlejší rozpoč...'!F36</f>
        <v>0</v>
      </c>
      <c r="BB66" s="84">
        <f>'VRN 103 - Vedlejší rozpoč...'!F37</f>
        <v>0</v>
      </c>
      <c r="BC66" s="84">
        <f>'VRN 103 - Vedlejší rozpoč...'!F38</f>
        <v>0</v>
      </c>
      <c r="BD66" s="86">
        <f>'VRN 103 - Vedlejší rozpoč...'!F39</f>
        <v>0</v>
      </c>
      <c r="BT66" s="26" t="s">
        <v>82</v>
      </c>
      <c r="BV66" s="26" t="s">
        <v>75</v>
      </c>
      <c r="BW66" s="26" t="s">
        <v>108</v>
      </c>
      <c r="BX66" s="26" t="s">
        <v>103</v>
      </c>
      <c r="CL66" s="26" t="s">
        <v>19</v>
      </c>
    </row>
    <row r="67" spans="1:91" s="6" customFormat="1" ht="16.5" customHeight="1">
      <c r="B67" s="72"/>
      <c r="C67" s="73"/>
      <c r="D67" s="282" t="s">
        <v>109</v>
      </c>
      <c r="E67" s="282"/>
      <c r="F67" s="282"/>
      <c r="G67" s="282"/>
      <c r="H67" s="282"/>
      <c r="I67" s="74"/>
      <c r="J67" s="282" t="s">
        <v>110</v>
      </c>
      <c r="K67" s="282"/>
      <c r="L67" s="282"/>
      <c r="M67" s="282"/>
      <c r="N67" s="282"/>
      <c r="O67" s="282"/>
      <c r="P67" s="282"/>
      <c r="Q67" s="282"/>
      <c r="R67" s="282"/>
      <c r="S67" s="282"/>
      <c r="T67" s="282"/>
      <c r="U67" s="282"/>
      <c r="V67" s="282"/>
      <c r="W67" s="282"/>
      <c r="X67" s="282"/>
      <c r="Y67" s="282"/>
      <c r="Z67" s="282"/>
      <c r="AA67" s="282"/>
      <c r="AB67" s="282"/>
      <c r="AC67" s="282"/>
      <c r="AD67" s="282"/>
      <c r="AE67" s="282"/>
      <c r="AF67" s="282"/>
      <c r="AG67" s="309">
        <f>ROUND(SUM(AG68:AG70),2)</f>
        <v>0</v>
      </c>
      <c r="AH67" s="310"/>
      <c r="AI67" s="310"/>
      <c r="AJ67" s="310"/>
      <c r="AK67" s="310"/>
      <c r="AL67" s="310"/>
      <c r="AM67" s="310"/>
      <c r="AN67" s="315">
        <f t="shared" si="0"/>
        <v>0</v>
      </c>
      <c r="AO67" s="310"/>
      <c r="AP67" s="310"/>
      <c r="AQ67" s="75" t="s">
        <v>79</v>
      </c>
      <c r="AR67" s="72"/>
      <c r="AS67" s="76">
        <f>ROUND(SUM(AS68:AS70),2)</f>
        <v>0</v>
      </c>
      <c r="AT67" s="77">
        <f t="shared" si="1"/>
        <v>0</v>
      </c>
      <c r="AU67" s="78">
        <f>ROUND(SUM(AU68:AU70),5)</f>
        <v>0</v>
      </c>
      <c r="AV67" s="77">
        <f>ROUND(AZ67*L29,2)</f>
        <v>0</v>
      </c>
      <c r="AW67" s="77">
        <f>ROUND(BA67*L30,2)</f>
        <v>0</v>
      </c>
      <c r="AX67" s="77">
        <f>ROUND(BB67*L29,2)</f>
        <v>0</v>
      </c>
      <c r="AY67" s="77">
        <f>ROUND(BC67*L30,2)</f>
        <v>0</v>
      </c>
      <c r="AZ67" s="77">
        <f>ROUND(SUM(AZ68:AZ70),2)</f>
        <v>0</v>
      </c>
      <c r="BA67" s="77">
        <f>ROUND(SUM(BA68:BA70),2)</f>
        <v>0</v>
      </c>
      <c r="BB67" s="77">
        <f>ROUND(SUM(BB68:BB70),2)</f>
        <v>0</v>
      </c>
      <c r="BC67" s="77">
        <f>ROUND(SUM(BC68:BC70),2)</f>
        <v>0</v>
      </c>
      <c r="BD67" s="79">
        <f>ROUND(SUM(BD68:BD70),2)</f>
        <v>0</v>
      </c>
      <c r="BS67" s="80" t="s">
        <v>72</v>
      </c>
      <c r="BT67" s="80" t="s">
        <v>80</v>
      </c>
      <c r="BU67" s="80" t="s">
        <v>74</v>
      </c>
      <c r="BV67" s="80" t="s">
        <v>75</v>
      </c>
      <c r="BW67" s="80" t="s">
        <v>111</v>
      </c>
      <c r="BX67" s="80" t="s">
        <v>5</v>
      </c>
      <c r="CL67" s="80" t="s">
        <v>19</v>
      </c>
      <c r="CM67" s="80" t="s">
        <v>82</v>
      </c>
    </row>
    <row r="68" spans="1:91" s="3" customFormat="1" ht="16.5" customHeight="1">
      <c r="A68" s="81" t="s">
        <v>83</v>
      </c>
      <c r="B68" s="46"/>
      <c r="C68" s="9"/>
      <c r="D68" s="9"/>
      <c r="E68" s="283" t="s">
        <v>109</v>
      </c>
      <c r="F68" s="283"/>
      <c r="G68" s="283"/>
      <c r="H68" s="283"/>
      <c r="I68" s="283"/>
      <c r="J68" s="9"/>
      <c r="K68" s="283" t="s">
        <v>84</v>
      </c>
      <c r="L68" s="283"/>
      <c r="M68" s="283"/>
      <c r="N68" s="283"/>
      <c r="O68" s="283"/>
      <c r="P68" s="283"/>
      <c r="Q68" s="283"/>
      <c r="R68" s="283"/>
      <c r="S68" s="283"/>
      <c r="T68" s="283"/>
      <c r="U68" s="283"/>
      <c r="V68" s="283"/>
      <c r="W68" s="283"/>
      <c r="X68" s="283"/>
      <c r="Y68" s="283"/>
      <c r="Z68" s="283"/>
      <c r="AA68" s="283"/>
      <c r="AB68" s="283"/>
      <c r="AC68" s="283"/>
      <c r="AD68" s="283"/>
      <c r="AE68" s="283"/>
      <c r="AF68" s="283"/>
      <c r="AG68" s="307">
        <f>'SO 104 - Komunikace a zpe...'!J32</f>
        <v>0</v>
      </c>
      <c r="AH68" s="308"/>
      <c r="AI68" s="308"/>
      <c r="AJ68" s="308"/>
      <c r="AK68" s="308"/>
      <c r="AL68" s="308"/>
      <c r="AM68" s="308"/>
      <c r="AN68" s="307">
        <f t="shared" si="0"/>
        <v>0</v>
      </c>
      <c r="AO68" s="308"/>
      <c r="AP68" s="308"/>
      <c r="AQ68" s="82" t="s">
        <v>85</v>
      </c>
      <c r="AR68" s="46"/>
      <c r="AS68" s="83">
        <v>0</v>
      </c>
      <c r="AT68" s="84">
        <f t="shared" si="1"/>
        <v>0</v>
      </c>
      <c r="AU68" s="85">
        <f>'SO 104 - Komunikace a zpe...'!P97</f>
        <v>0</v>
      </c>
      <c r="AV68" s="84">
        <f>'SO 104 - Komunikace a zpe...'!J35</f>
        <v>0</v>
      </c>
      <c r="AW68" s="84">
        <f>'SO 104 - Komunikace a zpe...'!J36</f>
        <v>0</v>
      </c>
      <c r="AX68" s="84">
        <f>'SO 104 - Komunikace a zpe...'!J37</f>
        <v>0</v>
      </c>
      <c r="AY68" s="84">
        <f>'SO 104 - Komunikace a zpe...'!J38</f>
        <v>0</v>
      </c>
      <c r="AZ68" s="84">
        <f>'SO 104 - Komunikace a zpe...'!F35</f>
        <v>0</v>
      </c>
      <c r="BA68" s="84">
        <f>'SO 104 - Komunikace a zpe...'!F36</f>
        <v>0</v>
      </c>
      <c r="BB68" s="84">
        <f>'SO 104 - Komunikace a zpe...'!F37</f>
        <v>0</v>
      </c>
      <c r="BC68" s="84">
        <f>'SO 104 - Komunikace a zpe...'!F38</f>
        <v>0</v>
      </c>
      <c r="BD68" s="86">
        <f>'SO 104 - Komunikace a zpe...'!F39</f>
        <v>0</v>
      </c>
      <c r="BT68" s="26" t="s">
        <v>82</v>
      </c>
      <c r="BV68" s="26" t="s">
        <v>75</v>
      </c>
      <c r="BW68" s="26" t="s">
        <v>112</v>
      </c>
      <c r="BX68" s="26" t="s">
        <v>111</v>
      </c>
      <c r="CL68" s="26" t="s">
        <v>19</v>
      </c>
    </row>
    <row r="69" spans="1:91" s="3" customFormat="1" ht="16.5" customHeight="1">
      <c r="A69" s="81" t="s">
        <v>83</v>
      </c>
      <c r="B69" s="46"/>
      <c r="C69" s="9"/>
      <c r="D69" s="9"/>
      <c r="E69" s="283" t="s">
        <v>113</v>
      </c>
      <c r="F69" s="283"/>
      <c r="G69" s="283"/>
      <c r="H69" s="283"/>
      <c r="I69" s="283"/>
      <c r="J69" s="9"/>
      <c r="K69" s="283" t="s">
        <v>88</v>
      </c>
      <c r="L69" s="283"/>
      <c r="M69" s="283"/>
      <c r="N69" s="283"/>
      <c r="O69" s="283"/>
      <c r="P69" s="283"/>
      <c r="Q69" s="283"/>
      <c r="R69" s="283"/>
      <c r="S69" s="283"/>
      <c r="T69" s="283"/>
      <c r="U69" s="283"/>
      <c r="V69" s="283"/>
      <c r="W69" s="283"/>
      <c r="X69" s="283"/>
      <c r="Y69" s="283"/>
      <c r="Z69" s="283"/>
      <c r="AA69" s="283"/>
      <c r="AB69" s="283"/>
      <c r="AC69" s="283"/>
      <c r="AD69" s="283"/>
      <c r="AE69" s="283"/>
      <c r="AF69" s="283"/>
      <c r="AG69" s="307">
        <f>'SO 404 - Veřejné osvětlení'!J32</f>
        <v>0</v>
      </c>
      <c r="AH69" s="308"/>
      <c r="AI69" s="308"/>
      <c r="AJ69" s="308"/>
      <c r="AK69" s="308"/>
      <c r="AL69" s="308"/>
      <c r="AM69" s="308"/>
      <c r="AN69" s="307">
        <f t="shared" si="0"/>
        <v>0</v>
      </c>
      <c r="AO69" s="308"/>
      <c r="AP69" s="308"/>
      <c r="AQ69" s="82" t="s">
        <v>85</v>
      </c>
      <c r="AR69" s="46"/>
      <c r="AS69" s="83">
        <v>0</v>
      </c>
      <c r="AT69" s="84">
        <f t="shared" si="1"/>
        <v>0</v>
      </c>
      <c r="AU69" s="85">
        <f>'SO 404 - Veřejné osvětlení'!P90</f>
        <v>0</v>
      </c>
      <c r="AV69" s="84">
        <f>'SO 404 - Veřejné osvětlení'!J35</f>
        <v>0</v>
      </c>
      <c r="AW69" s="84">
        <f>'SO 404 - Veřejné osvětlení'!J36</f>
        <v>0</v>
      </c>
      <c r="AX69" s="84">
        <f>'SO 404 - Veřejné osvětlení'!J37</f>
        <v>0</v>
      </c>
      <c r="AY69" s="84">
        <f>'SO 404 - Veřejné osvětlení'!J38</f>
        <v>0</v>
      </c>
      <c r="AZ69" s="84">
        <f>'SO 404 - Veřejné osvětlení'!F35</f>
        <v>0</v>
      </c>
      <c r="BA69" s="84">
        <f>'SO 404 - Veřejné osvětlení'!F36</f>
        <v>0</v>
      </c>
      <c r="BB69" s="84">
        <f>'SO 404 - Veřejné osvětlení'!F37</f>
        <v>0</v>
      </c>
      <c r="BC69" s="84">
        <f>'SO 404 - Veřejné osvětlení'!F38</f>
        <v>0</v>
      </c>
      <c r="BD69" s="86">
        <f>'SO 404 - Veřejné osvětlení'!F39</f>
        <v>0</v>
      </c>
      <c r="BT69" s="26" t="s">
        <v>82</v>
      </c>
      <c r="BV69" s="26" t="s">
        <v>75</v>
      </c>
      <c r="BW69" s="26" t="s">
        <v>114</v>
      </c>
      <c r="BX69" s="26" t="s">
        <v>111</v>
      </c>
      <c r="CL69" s="26" t="s">
        <v>28</v>
      </c>
    </row>
    <row r="70" spans="1:91" s="3" customFormat="1" ht="23.25" customHeight="1">
      <c r="A70" s="81" t="s">
        <v>83</v>
      </c>
      <c r="B70" s="46"/>
      <c r="C70" s="9"/>
      <c r="D70" s="9"/>
      <c r="E70" s="283" t="s">
        <v>115</v>
      </c>
      <c r="F70" s="283"/>
      <c r="G70" s="283"/>
      <c r="H70" s="283"/>
      <c r="I70" s="283"/>
      <c r="J70" s="9"/>
      <c r="K70" s="283" t="s">
        <v>91</v>
      </c>
      <c r="L70" s="283"/>
      <c r="M70" s="283"/>
      <c r="N70" s="283"/>
      <c r="O70" s="283"/>
      <c r="P70" s="283"/>
      <c r="Q70" s="283"/>
      <c r="R70" s="283"/>
      <c r="S70" s="283"/>
      <c r="T70" s="283"/>
      <c r="U70" s="283"/>
      <c r="V70" s="283"/>
      <c r="W70" s="283"/>
      <c r="X70" s="283"/>
      <c r="Y70" s="283"/>
      <c r="Z70" s="283"/>
      <c r="AA70" s="283"/>
      <c r="AB70" s="283"/>
      <c r="AC70" s="283"/>
      <c r="AD70" s="283"/>
      <c r="AE70" s="283"/>
      <c r="AF70" s="283"/>
      <c r="AG70" s="307">
        <f>'VRN 104 - Vedlejší rozpoč...'!J32</f>
        <v>0</v>
      </c>
      <c r="AH70" s="308"/>
      <c r="AI70" s="308"/>
      <c r="AJ70" s="308"/>
      <c r="AK70" s="308"/>
      <c r="AL70" s="308"/>
      <c r="AM70" s="308"/>
      <c r="AN70" s="307">
        <f t="shared" si="0"/>
        <v>0</v>
      </c>
      <c r="AO70" s="308"/>
      <c r="AP70" s="308"/>
      <c r="AQ70" s="82" t="s">
        <v>85</v>
      </c>
      <c r="AR70" s="46"/>
      <c r="AS70" s="87">
        <v>0</v>
      </c>
      <c r="AT70" s="88">
        <f t="shared" si="1"/>
        <v>0</v>
      </c>
      <c r="AU70" s="89">
        <f>'VRN 104 - Vedlejší rozpoč...'!P89</f>
        <v>0</v>
      </c>
      <c r="AV70" s="88">
        <f>'VRN 104 - Vedlejší rozpoč...'!J35</f>
        <v>0</v>
      </c>
      <c r="AW70" s="88">
        <f>'VRN 104 - Vedlejší rozpoč...'!J36</f>
        <v>0</v>
      </c>
      <c r="AX70" s="88">
        <f>'VRN 104 - Vedlejší rozpoč...'!J37</f>
        <v>0</v>
      </c>
      <c r="AY70" s="88">
        <f>'VRN 104 - Vedlejší rozpoč...'!J38</f>
        <v>0</v>
      </c>
      <c r="AZ70" s="88">
        <f>'VRN 104 - Vedlejší rozpoč...'!F35</f>
        <v>0</v>
      </c>
      <c r="BA70" s="88">
        <f>'VRN 104 - Vedlejší rozpoč...'!F36</f>
        <v>0</v>
      </c>
      <c r="BB70" s="88">
        <f>'VRN 104 - Vedlejší rozpoč...'!F37</f>
        <v>0</v>
      </c>
      <c r="BC70" s="88">
        <f>'VRN 104 - Vedlejší rozpoč...'!F38</f>
        <v>0</v>
      </c>
      <c r="BD70" s="90">
        <f>'VRN 104 - Vedlejší rozpoč...'!F39</f>
        <v>0</v>
      </c>
      <c r="BT70" s="26" t="s">
        <v>82</v>
      </c>
      <c r="BV70" s="26" t="s">
        <v>75</v>
      </c>
      <c r="BW70" s="26" t="s">
        <v>116</v>
      </c>
      <c r="BX70" s="26" t="s">
        <v>111</v>
      </c>
      <c r="CL70" s="26" t="s">
        <v>19</v>
      </c>
    </row>
    <row r="71" spans="1:91" s="1" customFormat="1" ht="30" customHeight="1">
      <c r="B71" s="33"/>
      <c r="AR71" s="33"/>
    </row>
    <row r="72" spans="1:91" s="1" customFormat="1" ht="6.95" customHeight="1">
      <c r="B72" s="42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33"/>
    </row>
  </sheetData>
  <sheetProtection algorithmName="SHA-512" hashValue="PdjTtBiRW1pjamoP4WVJi8tJg/y3aduI7WyQ3Fk4pRR3iNH3hLIlVyk411CWlOdxDhv/boaDb7VqlQ54suvr8g==" saltValue="r12/VP60pNPcyq11UkD30mJtPO+gBL6CfmnHRt6ORJi/u5o2aHGbyjxQoBJRDjDhfZ1F44/QwPoC4fD/rBBZXg==" spinCount="100000" sheet="1" objects="1" scenarios="1" formatColumns="0" formatRows="0"/>
  <mergeCells count="102">
    <mergeCell ref="AN69:AP69"/>
    <mergeCell ref="AG69:AM69"/>
    <mergeCell ref="AN70:AP70"/>
    <mergeCell ref="AG70:AM70"/>
    <mergeCell ref="AN54:AP54"/>
    <mergeCell ref="AS49:AT51"/>
    <mergeCell ref="AN65:AP65"/>
    <mergeCell ref="AG65:AM65"/>
    <mergeCell ref="AN66:AP66"/>
    <mergeCell ref="AG66:AM66"/>
    <mergeCell ref="AN67:AP67"/>
    <mergeCell ref="AG67:AM67"/>
    <mergeCell ref="AN68:AP68"/>
    <mergeCell ref="AG68:AM68"/>
    <mergeCell ref="W32:AE32"/>
    <mergeCell ref="AK32:AO32"/>
    <mergeCell ref="L33:P33"/>
    <mergeCell ref="AK33:AO33"/>
    <mergeCell ref="W33:AE33"/>
    <mergeCell ref="AK35:AO35"/>
    <mergeCell ref="X35:AB35"/>
    <mergeCell ref="AR2:BE2"/>
    <mergeCell ref="AG62:AM62"/>
    <mergeCell ref="AG60:AM60"/>
    <mergeCell ref="AG61:AM61"/>
    <mergeCell ref="AG58:AM58"/>
    <mergeCell ref="AG57:AM57"/>
    <mergeCell ref="AG56:AM56"/>
    <mergeCell ref="AG55:AM55"/>
    <mergeCell ref="AG59:AM59"/>
    <mergeCell ref="AG52:AM52"/>
    <mergeCell ref="AM47:AN47"/>
    <mergeCell ref="AM49:AP49"/>
    <mergeCell ref="AM50:AP50"/>
    <mergeCell ref="AN59:AP59"/>
    <mergeCell ref="AN52:AP52"/>
    <mergeCell ref="AN55:AP55"/>
    <mergeCell ref="AN61:AP61"/>
    <mergeCell ref="E69:I69"/>
    <mergeCell ref="K69:AF69"/>
    <mergeCell ref="E70:I70"/>
    <mergeCell ref="K70:AF70"/>
    <mergeCell ref="AG54:AM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L45:AO45"/>
    <mergeCell ref="E65:I65"/>
    <mergeCell ref="K65:AF65"/>
    <mergeCell ref="E66:I66"/>
    <mergeCell ref="K66:AF66"/>
    <mergeCell ref="D67:H67"/>
    <mergeCell ref="J67:AF67"/>
    <mergeCell ref="E68:I68"/>
    <mergeCell ref="K68:AF68"/>
    <mergeCell ref="AG63:AM63"/>
    <mergeCell ref="AG64:AM64"/>
    <mergeCell ref="AN64:AP64"/>
    <mergeCell ref="AN63:AP63"/>
    <mergeCell ref="AN56:AP56"/>
    <mergeCell ref="AN60:AP60"/>
    <mergeCell ref="AN57:AP57"/>
    <mergeCell ref="AN62:AP62"/>
    <mergeCell ref="AN58:AP58"/>
    <mergeCell ref="C52:G52"/>
    <mergeCell ref="D63:H63"/>
    <mergeCell ref="D55:H55"/>
    <mergeCell ref="D59:H59"/>
    <mergeCell ref="E61:I61"/>
    <mergeCell ref="E64:I64"/>
    <mergeCell ref="E57:I57"/>
    <mergeCell ref="E56:I56"/>
    <mergeCell ref="E62:I62"/>
    <mergeCell ref="E58:I58"/>
    <mergeCell ref="E60:I60"/>
    <mergeCell ref="I52:AF52"/>
    <mergeCell ref="J55:AF55"/>
    <mergeCell ref="J63:AF63"/>
    <mergeCell ref="J59:AF59"/>
    <mergeCell ref="K60:AF60"/>
    <mergeCell ref="K56:AF56"/>
    <mergeCell ref="K61:AF61"/>
    <mergeCell ref="K58:AF58"/>
    <mergeCell ref="K64:AF64"/>
    <mergeCell ref="K62:AF62"/>
    <mergeCell ref="K57:AF57"/>
  </mergeCells>
  <hyperlinks>
    <hyperlink ref="A56" location="'SO 101 - Komunikace a zpe...'!C2" display="/" xr:uid="{00000000-0004-0000-0000-000000000000}"/>
    <hyperlink ref="A57" location="'SO 401 - Veřejné osvětlení'!C2" display="/" xr:uid="{00000000-0004-0000-0000-000001000000}"/>
    <hyperlink ref="A58" location="'VRN 101 - Vedlejší rozpoč...'!C2" display="/" xr:uid="{00000000-0004-0000-0000-000002000000}"/>
    <hyperlink ref="A60" location="'SO 102 - Komunikace a zpe...'!C2" display="/" xr:uid="{00000000-0004-0000-0000-000003000000}"/>
    <hyperlink ref="A61" location="'SO 402 - Veřejné osvětlení'!C2" display="/" xr:uid="{00000000-0004-0000-0000-000004000000}"/>
    <hyperlink ref="A62" location="'VRN 102 - Vedlejší rozpoč...'!C2" display="/" xr:uid="{00000000-0004-0000-0000-000005000000}"/>
    <hyperlink ref="A64" location="'SO 103 - Komunikace a zpe...'!C2" display="/" xr:uid="{00000000-0004-0000-0000-000006000000}"/>
    <hyperlink ref="A65" location="'SO 403 - Veřejné osvětlení'!C2" display="/" xr:uid="{00000000-0004-0000-0000-000007000000}"/>
    <hyperlink ref="A66" location="'VRN 103 - Vedlejší rozpoč...'!C2" display="/" xr:uid="{00000000-0004-0000-0000-000008000000}"/>
    <hyperlink ref="A68" location="'SO 104 - Komunikace a zpe...'!C2" display="/" xr:uid="{00000000-0004-0000-0000-000009000000}"/>
    <hyperlink ref="A69" location="'SO 404 - Veřejné osvětlení'!C2" display="/" xr:uid="{00000000-0004-0000-0000-00000A000000}"/>
    <hyperlink ref="A70" location="'VRN 104 - Vedlejší rozpoč...'!C2" display="/" xr:uid="{00000000-0004-0000-0000-00000B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591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86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119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121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ROUND(J94,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ROUND((SUM(BE94:BE590)),  2)</f>
        <v>0</v>
      </c>
      <c r="I35" s="94">
        <v>0.21</v>
      </c>
      <c r="J35" s="84">
        <f>ROUND(((SUM(BE94:BE590))*I35),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ROUND((SUM(BF94:BF590)),  2)</f>
        <v>0</v>
      </c>
      <c r="I36" s="94">
        <v>0.12</v>
      </c>
      <c r="J36" s="84">
        <f>ROUND(((SUM(BF94:BF590))*I36),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ROUND((SUM(BG94:BG590)),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ROUND((SUM(BH94:BH590)),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ROUND((SUM(BI94:BI590)),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119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101 - Komunikace a zpevněné plochy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J94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126</v>
      </c>
      <c r="E64" s="106"/>
      <c r="F64" s="106"/>
      <c r="G64" s="106"/>
      <c r="H64" s="106"/>
      <c r="I64" s="106"/>
      <c r="J64" s="107">
        <f>J95</f>
        <v>0</v>
      </c>
      <c r="L64" s="104"/>
    </row>
    <row r="65" spans="2:12" s="9" customFormat="1" ht="19.899999999999999" customHeight="1">
      <c r="B65" s="108"/>
      <c r="D65" s="109" t="s">
        <v>127</v>
      </c>
      <c r="E65" s="110"/>
      <c r="F65" s="110"/>
      <c r="G65" s="110"/>
      <c r="H65" s="110"/>
      <c r="I65" s="110"/>
      <c r="J65" s="111">
        <f>J96</f>
        <v>0</v>
      </c>
      <c r="L65" s="108"/>
    </row>
    <row r="66" spans="2:12" s="9" customFormat="1" ht="19.899999999999999" customHeight="1">
      <c r="B66" s="108"/>
      <c r="D66" s="109" t="s">
        <v>128</v>
      </c>
      <c r="E66" s="110"/>
      <c r="F66" s="110"/>
      <c r="G66" s="110"/>
      <c r="H66" s="110"/>
      <c r="I66" s="110"/>
      <c r="J66" s="111">
        <f>J160</f>
        <v>0</v>
      </c>
      <c r="L66" s="108"/>
    </row>
    <row r="67" spans="2:12" s="9" customFormat="1" ht="19.899999999999999" customHeight="1">
      <c r="B67" s="108"/>
      <c r="D67" s="109" t="s">
        <v>129</v>
      </c>
      <c r="E67" s="110"/>
      <c r="F67" s="110"/>
      <c r="G67" s="110"/>
      <c r="H67" s="110"/>
      <c r="I67" s="110"/>
      <c r="J67" s="111">
        <f>J171</f>
        <v>0</v>
      </c>
      <c r="L67" s="108"/>
    </row>
    <row r="68" spans="2:12" s="9" customFormat="1" ht="19.899999999999999" customHeight="1">
      <c r="B68" s="108"/>
      <c r="D68" s="109" t="s">
        <v>130</v>
      </c>
      <c r="E68" s="110"/>
      <c r="F68" s="110"/>
      <c r="G68" s="110"/>
      <c r="H68" s="110"/>
      <c r="I68" s="110"/>
      <c r="J68" s="111">
        <f>J268</f>
        <v>0</v>
      </c>
      <c r="L68" s="108"/>
    </row>
    <row r="69" spans="2:12" s="9" customFormat="1" ht="19.899999999999999" customHeight="1">
      <c r="B69" s="108"/>
      <c r="D69" s="109" t="s">
        <v>131</v>
      </c>
      <c r="E69" s="110"/>
      <c r="F69" s="110"/>
      <c r="G69" s="110"/>
      <c r="H69" s="110"/>
      <c r="I69" s="110"/>
      <c r="J69" s="111">
        <f>J340</f>
        <v>0</v>
      </c>
      <c r="L69" s="108"/>
    </row>
    <row r="70" spans="2:12" s="9" customFormat="1" ht="14.85" customHeight="1">
      <c r="B70" s="108"/>
      <c r="D70" s="109" t="s">
        <v>132</v>
      </c>
      <c r="E70" s="110"/>
      <c r="F70" s="110"/>
      <c r="G70" s="110"/>
      <c r="H70" s="110"/>
      <c r="I70" s="110"/>
      <c r="J70" s="111">
        <f>J484</f>
        <v>0</v>
      </c>
      <c r="L70" s="108"/>
    </row>
    <row r="71" spans="2:12" s="9" customFormat="1" ht="19.899999999999999" customHeight="1">
      <c r="B71" s="108"/>
      <c r="D71" s="109" t="s">
        <v>133</v>
      </c>
      <c r="E71" s="110"/>
      <c r="F71" s="110"/>
      <c r="G71" s="110"/>
      <c r="H71" s="110"/>
      <c r="I71" s="110"/>
      <c r="J71" s="111">
        <f>J538</f>
        <v>0</v>
      </c>
      <c r="L71" s="108"/>
    </row>
    <row r="72" spans="2:12" s="9" customFormat="1" ht="19.899999999999999" customHeight="1">
      <c r="B72" s="108"/>
      <c r="D72" s="109" t="s">
        <v>134</v>
      </c>
      <c r="E72" s="110"/>
      <c r="F72" s="110"/>
      <c r="G72" s="110"/>
      <c r="H72" s="110"/>
      <c r="I72" s="110"/>
      <c r="J72" s="111">
        <f>J587</f>
        <v>0</v>
      </c>
      <c r="L72" s="108"/>
    </row>
    <row r="73" spans="2:12" s="1" customFormat="1" ht="21.75" customHeight="1">
      <c r="B73" s="33"/>
      <c r="L73" s="33"/>
    </row>
    <row r="74" spans="2:12" s="1" customFormat="1" ht="6.95" customHeight="1">
      <c r="B74" s="42"/>
      <c r="C74" s="43"/>
      <c r="D74" s="43"/>
      <c r="E74" s="43"/>
      <c r="F74" s="43"/>
      <c r="G74" s="43"/>
      <c r="H74" s="43"/>
      <c r="I74" s="43"/>
      <c r="J74" s="43"/>
      <c r="K74" s="43"/>
      <c r="L74" s="33"/>
    </row>
    <row r="78" spans="2:12" s="1" customFormat="1" ht="6.95" customHeight="1">
      <c r="B78" s="44"/>
      <c r="C78" s="45"/>
      <c r="D78" s="45"/>
      <c r="E78" s="45"/>
      <c r="F78" s="45"/>
      <c r="G78" s="45"/>
      <c r="H78" s="45"/>
      <c r="I78" s="45"/>
      <c r="J78" s="45"/>
      <c r="K78" s="45"/>
      <c r="L78" s="33"/>
    </row>
    <row r="79" spans="2:12" s="1" customFormat="1" ht="24.95" customHeight="1">
      <c r="B79" s="33"/>
      <c r="C79" s="22" t="s">
        <v>135</v>
      </c>
      <c r="L79" s="33"/>
    </row>
    <row r="80" spans="2:12" s="1" customFormat="1" ht="6.95" customHeight="1">
      <c r="B80" s="33"/>
      <c r="L80" s="33"/>
    </row>
    <row r="81" spans="2:63" s="1" customFormat="1" ht="12" customHeight="1">
      <c r="B81" s="33"/>
      <c r="C81" s="28" t="s">
        <v>16</v>
      </c>
      <c r="L81" s="33"/>
    </row>
    <row r="82" spans="2:63" s="1" customFormat="1" ht="16.5" customHeight="1">
      <c r="B82" s="33"/>
      <c r="E82" s="321" t="str">
        <f>E7</f>
        <v>Roudnice nad Labem - přechody v centru města</v>
      </c>
      <c r="F82" s="322"/>
      <c r="G82" s="322"/>
      <c r="H82" s="322"/>
      <c r="L82" s="33"/>
    </row>
    <row r="83" spans="2:63" ht="12" customHeight="1">
      <c r="B83" s="21"/>
      <c r="C83" s="28" t="s">
        <v>118</v>
      </c>
      <c r="L83" s="21"/>
    </row>
    <row r="84" spans="2:63" s="1" customFormat="1" ht="16.5" customHeight="1">
      <c r="B84" s="33"/>
      <c r="E84" s="321" t="s">
        <v>119</v>
      </c>
      <c r="F84" s="323"/>
      <c r="G84" s="323"/>
      <c r="H84" s="323"/>
      <c r="L84" s="33"/>
    </row>
    <row r="85" spans="2:63" s="1" customFormat="1" ht="12" customHeight="1">
      <c r="B85" s="33"/>
      <c r="C85" s="28" t="s">
        <v>120</v>
      </c>
      <c r="L85" s="33"/>
    </row>
    <row r="86" spans="2:63" s="1" customFormat="1" ht="16.5" customHeight="1">
      <c r="B86" s="33"/>
      <c r="E86" s="285" t="str">
        <f>E11</f>
        <v>SO 101 - Komunikace a zpevněné plochy</v>
      </c>
      <c r="F86" s="323"/>
      <c r="G86" s="323"/>
      <c r="H86" s="323"/>
      <c r="L86" s="33"/>
    </row>
    <row r="87" spans="2:63" s="1" customFormat="1" ht="6.95" customHeight="1">
      <c r="B87" s="33"/>
      <c r="L87" s="33"/>
    </row>
    <row r="88" spans="2:63" s="1" customFormat="1" ht="12" customHeight="1">
      <c r="B88" s="33"/>
      <c r="C88" s="28" t="s">
        <v>22</v>
      </c>
      <c r="F88" s="26" t="str">
        <f>F14</f>
        <v>Roudnice nad Labem</v>
      </c>
      <c r="I88" s="28" t="s">
        <v>24</v>
      </c>
      <c r="J88" s="50" t="str">
        <f>IF(J14="","",J14)</f>
        <v>17. 9. 2024</v>
      </c>
      <c r="L88" s="33"/>
    </row>
    <row r="89" spans="2:63" s="1" customFormat="1" ht="6.95" customHeight="1">
      <c r="B89" s="33"/>
      <c r="L89" s="33"/>
    </row>
    <row r="90" spans="2:63" s="1" customFormat="1" ht="15.2" customHeight="1">
      <c r="B90" s="33"/>
      <c r="C90" s="28" t="s">
        <v>26</v>
      </c>
      <c r="F90" s="26" t="str">
        <f>E17</f>
        <v xml:space="preserve"> </v>
      </c>
      <c r="I90" s="28" t="s">
        <v>33</v>
      </c>
      <c r="J90" s="31" t="str">
        <f>E23</f>
        <v>PK dopravní s.r.o.</v>
      </c>
      <c r="L90" s="33"/>
    </row>
    <row r="91" spans="2:63" s="1" customFormat="1" ht="15.2" customHeight="1">
      <c r="B91" s="33"/>
      <c r="C91" s="28" t="s">
        <v>31</v>
      </c>
      <c r="F91" s="26" t="str">
        <f>IF(E20="","",E20)</f>
        <v>Vyplň údaj</v>
      </c>
      <c r="I91" s="28" t="s">
        <v>36</v>
      </c>
      <c r="J91" s="31" t="str">
        <f>E26</f>
        <v xml:space="preserve"> </v>
      </c>
      <c r="L91" s="33"/>
    </row>
    <row r="92" spans="2:63" s="1" customFormat="1" ht="10.35" customHeight="1">
      <c r="B92" s="33"/>
      <c r="L92" s="33"/>
    </row>
    <row r="93" spans="2:63" s="10" customFormat="1" ht="29.25" customHeight="1">
      <c r="B93" s="112"/>
      <c r="C93" s="113" t="s">
        <v>136</v>
      </c>
      <c r="D93" s="114" t="s">
        <v>58</v>
      </c>
      <c r="E93" s="114" t="s">
        <v>54</v>
      </c>
      <c r="F93" s="114" t="s">
        <v>55</v>
      </c>
      <c r="G93" s="114" t="s">
        <v>137</v>
      </c>
      <c r="H93" s="114" t="s">
        <v>138</v>
      </c>
      <c r="I93" s="114" t="s">
        <v>139</v>
      </c>
      <c r="J93" s="114" t="s">
        <v>124</v>
      </c>
      <c r="K93" s="115" t="s">
        <v>140</v>
      </c>
      <c r="L93" s="112"/>
      <c r="M93" s="57" t="s">
        <v>28</v>
      </c>
      <c r="N93" s="58" t="s">
        <v>43</v>
      </c>
      <c r="O93" s="58" t="s">
        <v>141</v>
      </c>
      <c r="P93" s="58" t="s">
        <v>142</v>
      </c>
      <c r="Q93" s="58" t="s">
        <v>143</v>
      </c>
      <c r="R93" s="58" t="s">
        <v>144</v>
      </c>
      <c r="S93" s="58" t="s">
        <v>145</v>
      </c>
      <c r="T93" s="59" t="s">
        <v>146</v>
      </c>
    </row>
    <row r="94" spans="2:63" s="1" customFormat="1" ht="22.9" customHeight="1">
      <c r="B94" s="33"/>
      <c r="C94" s="62" t="s">
        <v>147</v>
      </c>
      <c r="J94" s="116">
        <f>BK94</f>
        <v>0</v>
      </c>
      <c r="L94" s="33"/>
      <c r="M94" s="60"/>
      <c r="N94" s="51"/>
      <c r="O94" s="51"/>
      <c r="P94" s="117">
        <f>P95</f>
        <v>0</v>
      </c>
      <c r="Q94" s="51"/>
      <c r="R94" s="117">
        <f>R95</f>
        <v>73.866423820000009</v>
      </c>
      <c r="S94" s="51"/>
      <c r="T94" s="118">
        <f>T95</f>
        <v>79.138320000000007</v>
      </c>
      <c r="AT94" s="18" t="s">
        <v>72</v>
      </c>
      <c r="AU94" s="18" t="s">
        <v>125</v>
      </c>
      <c r="BK94" s="119">
        <f>BK95</f>
        <v>0</v>
      </c>
    </row>
    <row r="95" spans="2:63" s="11" customFormat="1" ht="25.9" customHeight="1">
      <c r="B95" s="120"/>
      <c r="D95" s="121" t="s">
        <v>72</v>
      </c>
      <c r="E95" s="122" t="s">
        <v>148</v>
      </c>
      <c r="F95" s="122" t="s">
        <v>149</v>
      </c>
      <c r="I95" s="123"/>
      <c r="J95" s="124">
        <f>BK95</f>
        <v>0</v>
      </c>
      <c r="L95" s="120"/>
      <c r="M95" s="125"/>
      <c r="P95" s="126">
        <f>P96+P160+P171+P268+P340+P538+P587</f>
        <v>0</v>
      </c>
      <c r="R95" s="126">
        <f>R96+R160+R171+R268+R340+R538+R587</f>
        <v>73.866423820000009</v>
      </c>
      <c r="T95" s="127">
        <f>T96+T160+T171+T268+T340+T538+T587</f>
        <v>79.138320000000007</v>
      </c>
      <c r="AR95" s="121" t="s">
        <v>80</v>
      </c>
      <c r="AT95" s="128" t="s">
        <v>72</v>
      </c>
      <c r="AU95" s="128" t="s">
        <v>73</v>
      </c>
      <c r="AY95" s="121" t="s">
        <v>150</v>
      </c>
      <c r="BK95" s="129">
        <f>BK96+BK160+BK171+BK268+BK340+BK538+BK587</f>
        <v>0</v>
      </c>
    </row>
    <row r="96" spans="2:63" s="11" customFormat="1" ht="22.9" customHeight="1">
      <c r="B96" s="120"/>
      <c r="D96" s="121" t="s">
        <v>72</v>
      </c>
      <c r="E96" s="130" t="s">
        <v>80</v>
      </c>
      <c r="F96" s="130" t="s">
        <v>151</v>
      </c>
      <c r="I96" s="123"/>
      <c r="J96" s="131">
        <f>BK96</f>
        <v>0</v>
      </c>
      <c r="L96" s="120"/>
      <c r="M96" s="125"/>
      <c r="P96" s="126">
        <f>SUM(P97:P159)</f>
        <v>0</v>
      </c>
      <c r="R96" s="126">
        <f>SUM(R97:R159)</f>
        <v>5.8520000000000003</v>
      </c>
      <c r="T96" s="127">
        <f>SUM(T97:T159)</f>
        <v>0</v>
      </c>
      <c r="AR96" s="121" t="s">
        <v>80</v>
      </c>
      <c r="AT96" s="128" t="s">
        <v>72</v>
      </c>
      <c r="AU96" s="128" t="s">
        <v>80</v>
      </c>
      <c r="AY96" s="121" t="s">
        <v>150</v>
      </c>
      <c r="BK96" s="129">
        <f>SUM(BK97:BK159)</f>
        <v>0</v>
      </c>
    </row>
    <row r="97" spans="2:65" s="1" customFormat="1" ht="33" customHeight="1">
      <c r="B97" s="33"/>
      <c r="C97" s="132" t="s">
        <v>80</v>
      </c>
      <c r="D97" s="132" t="s">
        <v>152</v>
      </c>
      <c r="E97" s="133" t="s">
        <v>153</v>
      </c>
      <c r="F97" s="134" t="s">
        <v>154</v>
      </c>
      <c r="G97" s="135" t="s">
        <v>155</v>
      </c>
      <c r="H97" s="136">
        <v>40.460999999999999</v>
      </c>
      <c r="I97" s="137"/>
      <c r="J97" s="138">
        <f>ROUND(I97*H97,2)</f>
        <v>0</v>
      </c>
      <c r="K97" s="134" t="s">
        <v>156</v>
      </c>
      <c r="L97" s="33"/>
      <c r="M97" s="139" t="s">
        <v>28</v>
      </c>
      <c r="N97" s="140" t="s">
        <v>44</v>
      </c>
      <c r="P97" s="141">
        <f>O97*H97</f>
        <v>0</v>
      </c>
      <c r="Q97" s="141">
        <v>0</v>
      </c>
      <c r="R97" s="141">
        <f>Q97*H97</f>
        <v>0</v>
      </c>
      <c r="S97" s="141">
        <v>0</v>
      </c>
      <c r="T97" s="142">
        <f>S97*H97</f>
        <v>0</v>
      </c>
      <c r="AR97" s="143" t="s">
        <v>157</v>
      </c>
      <c r="AT97" s="143" t="s">
        <v>152</v>
      </c>
      <c r="AU97" s="143" t="s">
        <v>82</v>
      </c>
      <c r="AY97" s="18" t="s">
        <v>150</v>
      </c>
      <c r="BE97" s="144">
        <f>IF(N97="základní",J97,0)</f>
        <v>0</v>
      </c>
      <c r="BF97" s="144">
        <f>IF(N97="snížená",J97,0)</f>
        <v>0</v>
      </c>
      <c r="BG97" s="144">
        <f>IF(N97="zákl. přenesená",J97,0)</f>
        <v>0</v>
      </c>
      <c r="BH97" s="144">
        <f>IF(N97="sníž. přenesená",J97,0)</f>
        <v>0</v>
      </c>
      <c r="BI97" s="144">
        <f>IF(N97="nulová",J97,0)</f>
        <v>0</v>
      </c>
      <c r="BJ97" s="18" t="s">
        <v>80</v>
      </c>
      <c r="BK97" s="144">
        <f>ROUND(I97*H97,2)</f>
        <v>0</v>
      </c>
      <c r="BL97" s="18" t="s">
        <v>157</v>
      </c>
      <c r="BM97" s="143" t="s">
        <v>158</v>
      </c>
    </row>
    <row r="98" spans="2:65" s="1" customFormat="1" ht="19.5">
      <c r="B98" s="33"/>
      <c r="D98" s="145" t="s">
        <v>159</v>
      </c>
      <c r="F98" s="146" t="s">
        <v>160</v>
      </c>
      <c r="I98" s="147"/>
      <c r="L98" s="33"/>
      <c r="M98" s="148"/>
      <c r="T98" s="54"/>
      <c r="AT98" s="18" t="s">
        <v>159</v>
      </c>
      <c r="AU98" s="18" t="s">
        <v>82</v>
      </c>
    </row>
    <row r="99" spans="2:65" s="1" customFormat="1" ht="11.25">
      <c r="B99" s="33"/>
      <c r="D99" s="149" t="s">
        <v>161</v>
      </c>
      <c r="F99" s="150" t="s">
        <v>162</v>
      </c>
      <c r="I99" s="147"/>
      <c r="L99" s="33"/>
      <c r="M99" s="148"/>
      <c r="T99" s="54"/>
      <c r="AT99" s="18" t="s">
        <v>161</v>
      </c>
      <c r="AU99" s="18" t="s">
        <v>82</v>
      </c>
    </row>
    <row r="100" spans="2:65" s="12" customFormat="1" ht="11.25">
      <c r="B100" s="151"/>
      <c r="D100" s="145" t="s">
        <v>163</v>
      </c>
      <c r="E100" s="152" t="s">
        <v>28</v>
      </c>
      <c r="F100" s="153" t="s">
        <v>164</v>
      </c>
      <c r="H100" s="154">
        <v>22.039000000000001</v>
      </c>
      <c r="I100" s="155"/>
      <c r="L100" s="151"/>
      <c r="M100" s="156"/>
      <c r="T100" s="157"/>
      <c r="AT100" s="152" t="s">
        <v>163</v>
      </c>
      <c r="AU100" s="152" t="s">
        <v>82</v>
      </c>
      <c r="AV100" s="12" t="s">
        <v>82</v>
      </c>
      <c r="AW100" s="12" t="s">
        <v>35</v>
      </c>
      <c r="AX100" s="12" t="s">
        <v>73</v>
      </c>
      <c r="AY100" s="152" t="s">
        <v>150</v>
      </c>
    </row>
    <row r="101" spans="2:65" s="12" customFormat="1" ht="11.25">
      <c r="B101" s="151"/>
      <c r="D101" s="145" t="s">
        <v>163</v>
      </c>
      <c r="E101" s="152" t="s">
        <v>28</v>
      </c>
      <c r="F101" s="153" t="s">
        <v>165</v>
      </c>
      <c r="H101" s="154">
        <v>10.71</v>
      </c>
      <c r="I101" s="155"/>
      <c r="L101" s="151"/>
      <c r="M101" s="156"/>
      <c r="T101" s="157"/>
      <c r="AT101" s="152" t="s">
        <v>163</v>
      </c>
      <c r="AU101" s="152" t="s">
        <v>82</v>
      </c>
      <c r="AV101" s="12" t="s">
        <v>82</v>
      </c>
      <c r="AW101" s="12" t="s">
        <v>35</v>
      </c>
      <c r="AX101" s="12" t="s">
        <v>73</v>
      </c>
      <c r="AY101" s="152" t="s">
        <v>150</v>
      </c>
    </row>
    <row r="102" spans="2:65" s="12" customFormat="1" ht="11.25">
      <c r="B102" s="151"/>
      <c r="D102" s="145" t="s">
        <v>163</v>
      </c>
      <c r="E102" s="152" t="s">
        <v>28</v>
      </c>
      <c r="F102" s="153" t="s">
        <v>166</v>
      </c>
      <c r="H102" s="154">
        <v>7.7119999999999997</v>
      </c>
      <c r="I102" s="155"/>
      <c r="L102" s="151"/>
      <c r="M102" s="156"/>
      <c r="T102" s="157"/>
      <c r="AT102" s="152" t="s">
        <v>163</v>
      </c>
      <c r="AU102" s="152" t="s">
        <v>82</v>
      </c>
      <c r="AV102" s="12" t="s">
        <v>82</v>
      </c>
      <c r="AW102" s="12" t="s">
        <v>35</v>
      </c>
      <c r="AX102" s="12" t="s">
        <v>73</v>
      </c>
      <c r="AY102" s="152" t="s">
        <v>150</v>
      </c>
    </row>
    <row r="103" spans="2:65" s="13" customFormat="1" ht="11.25">
      <c r="B103" s="158"/>
      <c r="D103" s="145" t="s">
        <v>163</v>
      </c>
      <c r="E103" s="159" t="s">
        <v>28</v>
      </c>
      <c r="F103" s="160" t="s">
        <v>167</v>
      </c>
      <c r="H103" s="161">
        <v>40.460999999999999</v>
      </c>
      <c r="I103" s="162"/>
      <c r="L103" s="158"/>
      <c r="M103" s="163"/>
      <c r="T103" s="164"/>
      <c r="AT103" s="159" t="s">
        <v>163</v>
      </c>
      <c r="AU103" s="159" t="s">
        <v>82</v>
      </c>
      <c r="AV103" s="13" t="s">
        <v>157</v>
      </c>
      <c r="AW103" s="13" t="s">
        <v>35</v>
      </c>
      <c r="AX103" s="13" t="s">
        <v>80</v>
      </c>
      <c r="AY103" s="159" t="s">
        <v>150</v>
      </c>
    </row>
    <row r="104" spans="2:65" s="1" customFormat="1" ht="24.2" customHeight="1">
      <c r="B104" s="33"/>
      <c r="C104" s="132" t="s">
        <v>82</v>
      </c>
      <c r="D104" s="132" t="s">
        <v>152</v>
      </c>
      <c r="E104" s="133" t="s">
        <v>168</v>
      </c>
      <c r="F104" s="134" t="s">
        <v>169</v>
      </c>
      <c r="G104" s="135" t="s">
        <v>155</v>
      </c>
      <c r="H104" s="136">
        <v>40.460999999999999</v>
      </c>
      <c r="I104" s="137"/>
      <c r="J104" s="138">
        <f>ROUND(I104*H104,2)</f>
        <v>0</v>
      </c>
      <c r="K104" s="134" t="s">
        <v>156</v>
      </c>
      <c r="L104" s="33"/>
      <c r="M104" s="139" t="s">
        <v>28</v>
      </c>
      <c r="N104" s="140" t="s">
        <v>44</v>
      </c>
      <c r="P104" s="141">
        <f>O104*H104</f>
        <v>0</v>
      </c>
      <c r="Q104" s="141">
        <v>0</v>
      </c>
      <c r="R104" s="141">
        <f>Q104*H104</f>
        <v>0</v>
      </c>
      <c r="S104" s="141">
        <v>0</v>
      </c>
      <c r="T104" s="142">
        <f>S104*H104</f>
        <v>0</v>
      </c>
      <c r="AR104" s="143" t="s">
        <v>157</v>
      </c>
      <c r="AT104" s="143" t="s">
        <v>152</v>
      </c>
      <c r="AU104" s="143" t="s">
        <v>82</v>
      </c>
      <c r="AY104" s="18" t="s">
        <v>150</v>
      </c>
      <c r="BE104" s="144">
        <f>IF(N104="základní",J104,0)</f>
        <v>0</v>
      </c>
      <c r="BF104" s="144">
        <f>IF(N104="snížená",J104,0)</f>
        <v>0</v>
      </c>
      <c r="BG104" s="144">
        <f>IF(N104="zákl. přenesená",J104,0)</f>
        <v>0</v>
      </c>
      <c r="BH104" s="144">
        <f>IF(N104="sníž. přenesená",J104,0)</f>
        <v>0</v>
      </c>
      <c r="BI104" s="144">
        <f>IF(N104="nulová",J104,0)</f>
        <v>0</v>
      </c>
      <c r="BJ104" s="18" t="s">
        <v>80</v>
      </c>
      <c r="BK104" s="144">
        <f>ROUND(I104*H104,2)</f>
        <v>0</v>
      </c>
      <c r="BL104" s="18" t="s">
        <v>157</v>
      </c>
      <c r="BM104" s="143" t="s">
        <v>170</v>
      </c>
    </row>
    <row r="105" spans="2:65" s="1" customFormat="1" ht="19.5">
      <c r="B105" s="33"/>
      <c r="D105" s="145" t="s">
        <v>159</v>
      </c>
      <c r="F105" s="146" t="s">
        <v>171</v>
      </c>
      <c r="I105" s="147"/>
      <c r="L105" s="33"/>
      <c r="M105" s="148"/>
      <c r="T105" s="54"/>
      <c r="AT105" s="18" t="s">
        <v>159</v>
      </c>
      <c r="AU105" s="18" t="s">
        <v>82</v>
      </c>
    </row>
    <row r="106" spans="2:65" s="1" customFormat="1" ht="11.25">
      <c r="B106" s="33"/>
      <c r="D106" s="149" t="s">
        <v>161</v>
      </c>
      <c r="F106" s="150" t="s">
        <v>172</v>
      </c>
      <c r="I106" s="147"/>
      <c r="L106" s="33"/>
      <c r="M106" s="148"/>
      <c r="T106" s="54"/>
      <c r="AT106" s="18" t="s">
        <v>161</v>
      </c>
      <c r="AU106" s="18" t="s">
        <v>82</v>
      </c>
    </row>
    <row r="107" spans="2:65" s="12" customFormat="1" ht="11.25">
      <c r="B107" s="151"/>
      <c r="D107" s="145" t="s">
        <v>163</v>
      </c>
      <c r="E107" s="152" t="s">
        <v>28</v>
      </c>
      <c r="F107" s="153" t="s">
        <v>164</v>
      </c>
      <c r="H107" s="154">
        <v>22.039000000000001</v>
      </c>
      <c r="I107" s="155"/>
      <c r="L107" s="151"/>
      <c r="M107" s="156"/>
      <c r="T107" s="157"/>
      <c r="AT107" s="152" t="s">
        <v>163</v>
      </c>
      <c r="AU107" s="152" t="s">
        <v>82</v>
      </c>
      <c r="AV107" s="12" t="s">
        <v>82</v>
      </c>
      <c r="AW107" s="12" t="s">
        <v>35</v>
      </c>
      <c r="AX107" s="12" t="s">
        <v>73</v>
      </c>
      <c r="AY107" s="152" t="s">
        <v>150</v>
      </c>
    </row>
    <row r="108" spans="2:65" s="12" customFormat="1" ht="11.25">
      <c r="B108" s="151"/>
      <c r="D108" s="145" t="s">
        <v>163</v>
      </c>
      <c r="E108" s="152" t="s">
        <v>28</v>
      </c>
      <c r="F108" s="153" t="s">
        <v>165</v>
      </c>
      <c r="H108" s="154">
        <v>10.71</v>
      </c>
      <c r="I108" s="155"/>
      <c r="L108" s="151"/>
      <c r="M108" s="156"/>
      <c r="T108" s="157"/>
      <c r="AT108" s="152" t="s">
        <v>163</v>
      </c>
      <c r="AU108" s="152" t="s">
        <v>82</v>
      </c>
      <c r="AV108" s="12" t="s">
        <v>82</v>
      </c>
      <c r="AW108" s="12" t="s">
        <v>35</v>
      </c>
      <c r="AX108" s="12" t="s">
        <v>73</v>
      </c>
      <c r="AY108" s="152" t="s">
        <v>150</v>
      </c>
    </row>
    <row r="109" spans="2:65" s="12" customFormat="1" ht="11.25">
      <c r="B109" s="151"/>
      <c r="D109" s="145" t="s">
        <v>163</v>
      </c>
      <c r="E109" s="152" t="s">
        <v>28</v>
      </c>
      <c r="F109" s="153" t="s">
        <v>166</v>
      </c>
      <c r="H109" s="154">
        <v>7.7119999999999997</v>
      </c>
      <c r="I109" s="155"/>
      <c r="L109" s="151"/>
      <c r="M109" s="156"/>
      <c r="T109" s="157"/>
      <c r="AT109" s="152" t="s">
        <v>163</v>
      </c>
      <c r="AU109" s="152" t="s">
        <v>82</v>
      </c>
      <c r="AV109" s="12" t="s">
        <v>82</v>
      </c>
      <c r="AW109" s="12" t="s">
        <v>35</v>
      </c>
      <c r="AX109" s="12" t="s">
        <v>73</v>
      </c>
      <c r="AY109" s="152" t="s">
        <v>150</v>
      </c>
    </row>
    <row r="110" spans="2:65" s="13" customFormat="1" ht="11.25">
      <c r="B110" s="158"/>
      <c r="D110" s="145" t="s">
        <v>163</v>
      </c>
      <c r="E110" s="159" t="s">
        <v>28</v>
      </c>
      <c r="F110" s="160" t="s">
        <v>167</v>
      </c>
      <c r="H110" s="161">
        <v>40.460999999999999</v>
      </c>
      <c r="I110" s="162"/>
      <c r="L110" s="158"/>
      <c r="M110" s="163"/>
      <c r="T110" s="164"/>
      <c r="AT110" s="159" t="s">
        <v>163</v>
      </c>
      <c r="AU110" s="159" t="s">
        <v>82</v>
      </c>
      <c r="AV110" s="13" t="s">
        <v>157</v>
      </c>
      <c r="AW110" s="13" t="s">
        <v>35</v>
      </c>
      <c r="AX110" s="13" t="s">
        <v>80</v>
      </c>
      <c r="AY110" s="159" t="s">
        <v>150</v>
      </c>
    </row>
    <row r="111" spans="2:65" s="1" customFormat="1" ht="33" customHeight="1">
      <c r="B111" s="33"/>
      <c r="C111" s="132" t="s">
        <v>173</v>
      </c>
      <c r="D111" s="132" t="s">
        <v>152</v>
      </c>
      <c r="E111" s="133" t="s">
        <v>174</v>
      </c>
      <c r="F111" s="134" t="s">
        <v>175</v>
      </c>
      <c r="G111" s="135" t="s">
        <v>155</v>
      </c>
      <c r="H111" s="136">
        <v>5.85</v>
      </c>
      <c r="I111" s="137"/>
      <c r="J111" s="138">
        <f>ROUND(I111*H111,2)</f>
        <v>0</v>
      </c>
      <c r="K111" s="134" t="s">
        <v>156</v>
      </c>
      <c r="L111" s="33"/>
      <c r="M111" s="139" t="s">
        <v>28</v>
      </c>
      <c r="N111" s="140" t="s">
        <v>44</v>
      </c>
      <c r="P111" s="141">
        <f>O111*H111</f>
        <v>0</v>
      </c>
      <c r="Q111" s="141">
        <v>0</v>
      </c>
      <c r="R111" s="141">
        <f>Q111*H111</f>
        <v>0</v>
      </c>
      <c r="S111" s="141">
        <v>0</v>
      </c>
      <c r="T111" s="142">
        <f>S111*H111</f>
        <v>0</v>
      </c>
      <c r="AR111" s="143" t="s">
        <v>157</v>
      </c>
      <c r="AT111" s="143" t="s">
        <v>152</v>
      </c>
      <c r="AU111" s="143" t="s">
        <v>82</v>
      </c>
      <c r="AY111" s="18" t="s">
        <v>150</v>
      </c>
      <c r="BE111" s="144">
        <f>IF(N111="základní",J111,0)</f>
        <v>0</v>
      </c>
      <c r="BF111" s="144">
        <f>IF(N111="snížená",J111,0)</f>
        <v>0</v>
      </c>
      <c r="BG111" s="144">
        <f>IF(N111="zákl. přenesená",J111,0)</f>
        <v>0</v>
      </c>
      <c r="BH111" s="144">
        <f>IF(N111="sníž. přenesená",J111,0)</f>
        <v>0</v>
      </c>
      <c r="BI111" s="144">
        <f>IF(N111="nulová",J111,0)</f>
        <v>0</v>
      </c>
      <c r="BJ111" s="18" t="s">
        <v>80</v>
      </c>
      <c r="BK111" s="144">
        <f>ROUND(I111*H111,2)</f>
        <v>0</v>
      </c>
      <c r="BL111" s="18" t="s">
        <v>157</v>
      </c>
      <c r="BM111" s="143" t="s">
        <v>176</v>
      </c>
    </row>
    <row r="112" spans="2:65" s="1" customFormat="1" ht="29.25">
      <c r="B112" s="33"/>
      <c r="D112" s="145" t="s">
        <v>159</v>
      </c>
      <c r="F112" s="146" t="s">
        <v>177</v>
      </c>
      <c r="I112" s="147"/>
      <c r="L112" s="33"/>
      <c r="M112" s="148"/>
      <c r="T112" s="54"/>
      <c r="AT112" s="18" t="s">
        <v>159</v>
      </c>
      <c r="AU112" s="18" t="s">
        <v>82</v>
      </c>
    </row>
    <row r="113" spans="2:65" s="1" customFormat="1" ht="11.25">
      <c r="B113" s="33"/>
      <c r="D113" s="149" t="s">
        <v>161</v>
      </c>
      <c r="F113" s="150" t="s">
        <v>178</v>
      </c>
      <c r="I113" s="147"/>
      <c r="L113" s="33"/>
      <c r="M113" s="148"/>
      <c r="T113" s="54"/>
      <c r="AT113" s="18" t="s">
        <v>161</v>
      </c>
      <c r="AU113" s="18" t="s">
        <v>82</v>
      </c>
    </row>
    <row r="114" spans="2:65" s="12" customFormat="1" ht="11.25">
      <c r="B114" s="151"/>
      <c r="D114" s="145" t="s">
        <v>163</v>
      </c>
      <c r="E114" s="152" t="s">
        <v>28</v>
      </c>
      <c r="F114" s="153" t="s">
        <v>179</v>
      </c>
      <c r="H114" s="154">
        <v>5.85</v>
      </c>
      <c r="I114" s="155"/>
      <c r="L114" s="151"/>
      <c r="M114" s="156"/>
      <c r="T114" s="157"/>
      <c r="AT114" s="152" t="s">
        <v>163</v>
      </c>
      <c r="AU114" s="152" t="s">
        <v>82</v>
      </c>
      <c r="AV114" s="12" t="s">
        <v>82</v>
      </c>
      <c r="AW114" s="12" t="s">
        <v>35</v>
      </c>
      <c r="AX114" s="12" t="s">
        <v>73</v>
      </c>
      <c r="AY114" s="152" t="s">
        <v>150</v>
      </c>
    </row>
    <row r="115" spans="2:65" s="13" customFormat="1" ht="11.25">
      <c r="B115" s="158"/>
      <c r="D115" s="145" t="s">
        <v>163</v>
      </c>
      <c r="E115" s="159" t="s">
        <v>28</v>
      </c>
      <c r="F115" s="160" t="s">
        <v>167</v>
      </c>
      <c r="H115" s="161">
        <v>5.85</v>
      </c>
      <c r="I115" s="162"/>
      <c r="L115" s="158"/>
      <c r="M115" s="163"/>
      <c r="T115" s="164"/>
      <c r="AT115" s="159" t="s">
        <v>163</v>
      </c>
      <c r="AU115" s="159" t="s">
        <v>82</v>
      </c>
      <c r="AV115" s="13" t="s">
        <v>157</v>
      </c>
      <c r="AW115" s="13" t="s">
        <v>35</v>
      </c>
      <c r="AX115" s="13" t="s">
        <v>80</v>
      </c>
      <c r="AY115" s="159" t="s">
        <v>150</v>
      </c>
    </row>
    <row r="116" spans="2:65" s="1" customFormat="1" ht="24.2" customHeight="1">
      <c r="B116" s="33"/>
      <c r="C116" s="132" t="s">
        <v>157</v>
      </c>
      <c r="D116" s="132" t="s">
        <v>152</v>
      </c>
      <c r="E116" s="133" t="s">
        <v>180</v>
      </c>
      <c r="F116" s="134" t="s">
        <v>181</v>
      </c>
      <c r="G116" s="135" t="s">
        <v>155</v>
      </c>
      <c r="H116" s="136">
        <v>0.6</v>
      </c>
      <c r="I116" s="137"/>
      <c r="J116" s="138">
        <f>ROUND(I116*H116,2)</f>
        <v>0</v>
      </c>
      <c r="K116" s="134" t="s">
        <v>156</v>
      </c>
      <c r="L116" s="33"/>
      <c r="M116" s="139" t="s">
        <v>28</v>
      </c>
      <c r="N116" s="140" t="s">
        <v>44</v>
      </c>
      <c r="P116" s="141">
        <f>O116*H116</f>
        <v>0</v>
      </c>
      <c r="Q116" s="141">
        <v>0</v>
      </c>
      <c r="R116" s="141">
        <f>Q116*H116</f>
        <v>0</v>
      </c>
      <c r="S116" s="141">
        <v>0</v>
      </c>
      <c r="T116" s="142">
        <f>S116*H116</f>
        <v>0</v>
      </c>
      <c r="AR116" s="143" t="s">
        <v>157</v>
      </c>
      <c r="AT116" s="143" t="s">
        <v>152</v>
      </c>
      <c r="AU116" s="143" t="s">
        <v>82</v>
      </c>
      <c r="AY116" s="18" t="s">
        <v>150</v>
      </c>
      <c r="BE116" s="144">
        <f>IF(N116="základní",J116,0)</f>
        <v>0</v>
      </c>
      <c r="BF116" s="144">
        <f>IF(N116="snížená",J116,0)</f>
        <v>0</v>
      </c>
      <c r="BG116" s="144">
        <f>IF(N116="zákl. přenesená",J116,0)</f>
        <v>0</v>
      </c>
      <c r="BH116" s="144">
        <f>IF(N116="sníž. přenesená",J116,0)</f>
        <v>0</v>
      </c>
      <c r="BI116" s="144">
        <f>IF(N116="nulová",J116,0)</f>
        <v>0</v>
      </c>
      <c r="BJ116" s="18" t="s">
        <v>80</v>
      </c>
      <c r="BK116" s="144">
        <f>ROUND(I116*H116,2)</f>
        <v>0</v>
      </c>
      <c r="BL116" s="18" t="s">
        <v>157</v>
      </c>
      <c r="BM116" s="143" t="s">
        <v>182</v>
      </c>
    </row>
    <row r="117" spans="2:65" s="1" customFormat="1" ht="19.5">
      <c r="B117" s="33"/>
      <c r="D117" s="145" t="s">
        <v>159</v>
      </c>
      <c r="F117" s="146" t="s">
        <v>183</v>
      </c>
      <c r="I117" s="147"/>
      <c r="L117" s="33"/>
      <c r="M117" s="148"/>
      <c r="T117" s="54"/>
      <c r="AT117" s="18" t="s">
        <v>159</v>
      </c>
      <c r="AU117" s="18" t="s">
        <v>82</v>
      </c>
    </row>
    <row r="118" spans="2:65" s="1" customFormat="1" ht="11.25">
      <c r="B118" s="33"/>
      <c r="D118" s="149" t="s">
        <v>161</v>
      </c>
      <c r="F118" s="150" t="s">
        <v>184</v>
      </c>
      <c r="I118" s="147"/>
      <c r="L118" s="33"/>
      <c r="M118" s="148"/>
      <c r="T118" s="54"/>
      <c r="AT118" s="18" t="s">
        <v>161</v>
      </c>
      <c r="AU118" s="18" t="s">
        <v>82</v>
      </c>
    </row>
    <row r="119" spans="2:65" s="12" customFormat="1" ht="11.25">
      <c r="B119" s="151"/>
      <c r="D119" s="145" t="s">
        <v>163</v>
      </c>
      <c r="E119" s="152" t="s">
        <v>28</v>
      </c>
      <c r="F119" s="153" t="s">
        <v>185</v>
      </c>
      <c r="H119" s="154">
        <v>0.6</v>
      </c>
      <c r="I119" s="155"/>
      <c r="L119" s="151"/>
      <c r="M119" s="156"/>
      <c r="T119" s="157"/>
      <c r="AT119" s="152" t="s">
        <v>163</v>
      </c>
      <c r="AU119" s="152" t="s">
        <v>82</v>
      </c>
      <c r="AV119" s="12" t="s">
        <v>82</v>
      </c>
      <c r="AW119" s="12" t="s">
        <v>35</v>
      </c>
      <c r="AX119" s="12" t="s">
        <v>80</v>
      </c>
      <c r="AY119" s="152" t="s">
        <v>150</v>
      </c>
    </row>
    <row r="120" spans="2:65" s="1" customFormat="1" ht="37.9" customHeight="1">
      <c r="B120" s="33"/>
      <c r="C120" s="132" t="s">
        <v>186</v>
      </c>
      <c r="D120" s="132" t="s">
        <v>152</v>
      </c>
      <c r="E120" s="133" t="s">
        <v>187</v>
      </c>
      <c r="F120" s="134" t="s">
        <v>188</v>
      </c>
      <c r="G120" s="135" t="s">
        <v>155</v>
      </c>
      <c r="H120" s="136">
        <v>43.011000000000003</v>
      </c>
      <c r="I120" s="137"/>
      <c r="J120" s="138">
        <f>ROUND(I120*H120,2)</f>
        <v>0</v>
      </c>
      <c r="K120" s="134" t="s">
        <v>156</v>
      </c>
      <c r="L120" s="33"/>
      <c r="M120" s="139" t="s">
        <v>28</v>
      </c>
      <c r="N120" s="140" t="s">
        <v>44</v>
      </c>
      <c r="P120" s="141">
        <f>O120*H120</f>
        <v>0</v>
      </c>
      <c r="Q120" s="141">
        <v>0</v>
      </c>
      <c r="R120" s="141">
        <f>Q120*H120</f>
        <v>0</v>
      </c>
      <c r="S120" s="141">
        <v>0</v>
      </c>
      <c r="T120" s="142">
        <f>S120*H120</f>
        <v>0</v>
      </c>
      <c r="AR120" s="143" t="s">
        <v>157</v>
      </c>
      <c r="AT120" s="143" t="s">
        <v>152</v>
      </c>
      <c r="AU120" s="143" t="s">
        <v>82</v>
      </c>
      <c r="AY120" s="18" t="s">
        <v>150</v>
      </c>
      <c r="BE120" s="144">
        <f>IF(N120="základní",J120,0)</f>
        <v>0</v>
      </c>
      <c r="BF120" s="144">
        <f>IF(N120="snížená",J120,0)</f>
        <v>0</v>
      </c>
      <c r="BG120" s="144">
        <f>IF(N120="zákl. přenesená",J120,0)</f>
        <v>0</v>
      </c>
      <c r="BH120" s="144">
        <f>IF(N120="sníž. přenesená",J120,0)</f>
        <v>0</v>
      </c>
      <c r="BI120" s="144">
        <f>IF(N120="nulová",J120,0)</f>
        <v>0</v>
      </c>
      <c r="BJ120" s="18" t="s">
        <v>80</v>
      </c>
      <c r="BK120" s="144">
        <f>ROUND(I120*H120,2)</f>
        <v>0</v>
      </c>
      <c r="BL120" s="18" t="s">
        <v>157</v>
      </c>
      <c r="BM120" s="143" t="s">
        <v>189</v>
      </c>
    </row>
    <row r="121" spans="2:65" s="1" customFormat="1" ht="39">
      <c r="B121" s="33"/>
      <c r="D121" s="145" t="s">
        <v>159</v>
      </c>
      <c r="F121" s="146" t="s">
        <v>190</v>
      </c>
      <c r="I121" s="147"/>
      <c r="L121" s="33"/>
      <c r="M121" s="148"/>
      <c r="T121" s="54"/>
      <c r="AT121" s="18" t="s">
        <v>159</v>
      </c>
      <c r="AU121" s="18" t="s">
        <v>82</v>
      </c>
    </row>
    <row r="122" spans="2:65" s="1" customFormat="1" ht="11.25">
      <c r="B122" s="33"/>
      <c r="D122" s="149" t="s">
        <v>161</v>
      </c>
      <c r="F122" s="150" t="s">
        <v>191</v>
      </c>
      <c r="I122" s="147"/>
      <c r="L122" s="33"/>
      <c r="M122" s="148"/>
      <c r="T122" s="54"/>
      <c r="AT122" s="18" t="s">
        <v>161</v>
      </c>
      <c r="AU122" s="18" t="s">
        <v>82</v>
      </c>
    </row>
    <row r="123" spans="2:65" s="1" customFormat="1" ht="19.5">
      <c r="B123" s="33"/>
      <c r="D123" s="145" t="s">
        <v>192</v>
      </c>
      <c r="F123" s="165" t="s">
        <v>193</v>
      </c>
      <c r="I123" s="147"/>
      <c r="L123" s="33"/>
      <c r="M123" s="148"/>
      <c r="T123" s="54"/>
      <c r="AT123" s="18" t="s">
        <v>192</v>
      </c>
      <c r="AU123" s="18" t="s">
        <v>82</v>
      </c>
    </row>
    <row r="124" spans="2:65" s="12" customFormat="1" ht="11.25">
      <c r="B124" s="151"/>
      <c r="D124" s="145" t="s">
        <v>163</v>
      </c>
      <c r="E124" s="152" t="s">
        <v>28</v>
      </c>
      <c r="F124" s="153" t="s">
        <v>194</v>
      </c>
      <c r="H124" s="154">
        <v>46.911000000000001</v>
      </c>
      <c r="I124" s="155"/>
      <c r="L124" s="151"/>
      <c r="M124" s="156"/>
      <c r="T124" s="157"/>
      <c r="AT124" s="152" t="s">
        <v>163</v>
      </c>
      <c r="AU124" s="152" t="s">
        <v>82</v>
      </c>
      <c r="AV124" s="12" t="s">
        <v>82</v>
      </c>
      <c r="AW124" s="12" t="s">
        <v>35</v>
      </c>
      <c r="AX124" s="12" t="s">
        <v>73</v>
      </c>
      <c r="AY124" s="152" t="s">
        <v>150</v>
      </c>
    </row>
    <row r="125" spans="2:65" s="12" customFormat="1" ht="11.25">
      <c r="B125" s="151"/>
      <c r="D125" s="145" t="s">
        <v>163</v>
      </c>
      <c r="E125" s="152" t="s">
        <v>28</v>
      </c>
      <c r="F125" s="153" t="s">
        <v>195</v>
      </c>
      <c r="H125" s="154">
        <v>-3.9</v>
      </c>
      <c r="I125" s="155"/>
      <c r="L125" s="151"/>
      <c r="M125" s="156"/>
      <c r="T125" s="157"/>
      <c r="AT125" s="152" t="s">
        <v>163</v>
      </c>
      <c r="AU125" s="152" t="s">
        <v>82</v>
      </c>
      <c r="AV125" s="12" t="s">
        <v>82</v>
      </c>
      <c r="AW125" s="12" t="s">
        <v>35</v>
      </c>
      <c r="AX125" s="12" t="s">
        <v>73</v>
      </c>
      <c r="AY125" s="152" t="s">
        <v>150</v>
      </c>
    </row>
    <row r="126" spans="2:65" s="13" customFormat="1" ht="11.25">
      <c r="B126" s="158"/>
      <c r="D126" s="145" t="s">
        <v>163</v>
      </c>
      <c r="E126" s="159" t="s">
        <v>28</v>
      </c>
      <c r="F126" s="160" t="s">
        <v>167</v>
      </c>
      <c r="H126" s="161">
        <v>43.011000000000003</v>
      </c>
      <c r="I126" s="162"/>
      <c r="L126" s="158"/>
      <c r="M126" s="163"/>
      <c r="T126" s="164"/>
      <c r="AT126" s="159" t="s">
        <v>163</v>
      </c>
      <c r="AU126" s="159" t="s">
        <v>82</v>
      </c>
      <c r="AV126" s="13" t="s">
        <v>157</v>
      </c>
      <c r="AW126" s="13" t="s">
        <v>35</v>
      </c>
      <c r="AX126" s="13" t="s">
        <v>80</v>
      </c>
      <c r="AY126" s="159" t="s">
        <v>150</v>
      </c>
    </row>
    <row r="127" spans="2:65" s="1" customFormat="1" ht="33" customHeight="1">
      <c r="B127" s="33"/>
      <c r="C127" s="132" t="s">
        <v>196</v>
      </c>
      <c r="D127" s="132" t="s">
        <v>152</v>
      </c>
      <c r="E127" s="133" t="s">
        <v>197</v>
      </c>
      <c r="F127" s="134" t="s">
        <v>198</v>
      </c>
      <c r="G127" s="135" t="s">
        <v>199</v>
      </c>
      <c r="H127" s="136">
        <v>77.42</v>
      </c>
      <c r="I127" s="137"/>
      <c r="J127" s="138">
        <f>ROUND(I127*H127,2)</f>
        <v>0</v>
      </c>
      <c r="K127" s="134" t="s">
        <v>156</v>
      </c>
      <c r="L127" s="33"/>
      <c r="M127" s="139" t="s">
        <v>28</v>
      </c>
      <c r="N127" s="140" t="s">
        <v>44</v>
      </c>
      <c r="P127" s="141">
        <f>O127*H127</f>
        <v>0</v>
      </c>
      <c r="Q127" s="141">
        <v>0</v>
      </c>
      <c r="R127" s="141">
        <f>Q127*H127</f>
        <v>0</v>
      </c>
      <c r="S127" s="141">
        <v>0</v>
      </c>
      <c r="T127" s="142">
        <f>S127*H127</f>
        <v>0</v>
      </c>
      <c r="AR127" s="143" t="s">
        <v>157</v>
      </c>
      <c r="AT127" s="143" t="s">
        <v>152</v>
      </c>
      <c r="AU127" s="143" t="s">
        <v>82</v>
      </c>
      <c r="AY127" s="18" t="s">
        <v>150</v>
      </c>
      <c r="BE127" s="144">
        <f>IF(N127="základní",J127,0)</f>
        <v>0</v>
      </c>
      <c r="BF127" s="144">
        <f>IF(N127="snížená",J127,0)</f>
        <v>0</v>
      </c>
      <c r="BG127" s="144">
        <f>IF(N127="zákl. přenesená",J127,0)</f>
        <v>0</v>
      </c>
      <c r="BH127" s="144">
        <f>IF(N127="sníž. přenesená",J127,0)</f>
        <v>0</v>
      </c>
      <c r="BI127" s="144">
        <f>IF(N127="nulová",J127,0)</f>
        <v>0</v>
      </c>
      <c r="BJ127" s="18" t="s">
        <v>80</v>
      </c>
      <c r="BK127" s="144">
        <f>ROUND(I127*H127,2)</f>
        <v>0</v>
      </c>
      <c r="BL127" s="18" t="s">
        <v>157</v>
      </c>
      <c r="BM127" s="143" t="s">
        <v>200</v>
      </c>
    </row>
    <row r="128" spans="2:65" s="1" customFormat="1" ht="29.25">
      <c r="B128" s="33"/>
      <c r="D128" s="145" t="s">
        <v>159</v>
      </c>
      <c r="F128" s="146" t="s">
        <v>201</v>
      </c>
      <c r="I128" s="147"/>
      <c r="L128" s="33"/>
      <c r="M128" s="148"/>
      <c r="T128" s="54"/>
      <c r="AT128" s="18" t="s">
        <v>159</v>
      </c>
      <c r="AU128" s="18" t="s">
        <v>82</v>
      </c>
    </row>
    <row r="129" spans="2:65" s="1" customFormat="1" ht="11.25">
      <c r="B129" s="33"/>
      <c r="D129" s="149" t="s">
        <v>161</v>
      </c>
      <c r="F129" s="150" t="s">
        <v>202</v>
      </c>
      <c r="I129" s="147"/>
      <c r="L129" s="33"/>
      <c r="M129" s="148"/>
      <c r="T129" s="54"/>
      <c r="AT129" s="18" t="s">
        <v>161</v>
      </c>
      <c r="AU129" s="18" t="s">
        <v>82</v>
      </c>
    </row>
    <row r="130" spans="2:65" s="12" customFormat="1" ht="11.25">
      <c r="B130" s="151"/>
      <c r="D130" s="145" t="s">
        <v>163</v>
      </c>
      <c r="E130" s="152" t="s">
        <v>28</v>
      </c>
      <c r="F130" s="153" t="s">
        <v>203</v>
      </c>
      <c r="H130" s="154">
        <v>43.011000000000003</v>
      </c>
      <c r="I130" s="155"/>
      <c r="L130" s="151"/>
      <c r="M130" s="156"/>
      <c r="T130" s="157"/>
      <c r="AT130" s="152" t="s">
        <v>163</v>
      </c>
      <c r="AU130" s="152" t="s">
        <v>82</v>
      </c>
      <c r="AV130" s="12" t="s">
        <v>82</v>
      </c>
      <c r="AW130" s="12" t="s">
        <v>35</v>
      </c>
      <c r="AX130" s="12" t="s">
        <v>73</v>
      </c>
      <c r="AY130" s="152" t="s">
        <v>150</v>
      </c>
    </row>
    <row r="131" spans="2:65" s="13" customFormat="1" ht="11.25">
      <c r="B131" s="158"/>
      <c r="D131" s="145" t="s">
        <v>163</v>
      </c>
      <c r="E131" s="159" t="s">
        <v>28</v>
      </c>
      <c r="F131" s="160" t="s">
        <v>167</v>
      </c>
      <c r="H131" s="161">
        <v>43.011000000000003</v>
      </c>
      <c r="I131" s="162"/>
      <c r="L131" s="158"/>
      <c r="M131" s="163"/>
      <c r="T131" s="164"/>
      <c r="AT131" s="159" t="s">
        <v>163</v>
      </c>
      <c r="AU131" s="159" t="s">
        <v>82</v>
      </c>
      <c r="AV131" s="13" t="s">
        <v>157</v>
      </c>
      <c r="AW131" s="13" t="s">
        <v>35</v>
      </c>
      <c r="AX131" s="13" t="s">
        <v>80</v>
      </c>
      <c r="AY131" s="159" t="s">
        <v>150</v>
      </c>
    </row>
    <row r="132" spans="2:65" s="12" customFormat="1" ht="11.25">
      <c r="B132" s="151"/>
      <c r="D132" s="145" t="s">
        <v>163</v>
      </c>
      <c r="F132" s="153" t="s">
        <v>204</v>
      </c>
      <c r="H132" s="154">
        <v>77.42</v>
      </c>
      <c r="I132" s="155"/>
      <c r="L132" s="151"/>
      <c r="M132" s="156"/>
      <c r="T132" s="157"/>
      <c r="AT132" s="152" t="s">
        <v>163</v>
      </c>
      <c r="AU132" s="152" t="s">
        <v>82</v>
      </c>
      <c r="AV132" s="12" t="s">
        <v>82</v>
      </c>
      <c r="AW132" s="12" t="s">
        <v>4</v>
      </c>
      <c r="AX132" s="12" t="s">
        <v>80</v>
      </c>
      <c r="AY132" s="152" t="s">
        <v>150</v>
      </c>
    </row>
    <row r="133" spans="2:65" s="1" customFormat="1" ht="24.2" customHeight="1">
      <c r="B133" s="33"/>
      <c r="C133" s="132" t="s">
        <v>205</v>
      </c>
      <c r="D133" s="132" t="s">
        <v>152</v>
      </c>
      <c r="E133" s="133" t="s">
        <v>206</v>
      </c>
      <c r="F133" s="134" t="s">
        <v>207</v>
      </c>
      <c r="G133" s="135" t="s">
        <v>155</v>
      </c>
      <c r="H133" s="136">
        <v>5.3810000000000002</v>
      </c>
      <c r="I133" s="137"/>
      <c r="J133" s="138">
        <f>ROUND(I133*H133,2)</f>
        <v>0</v>
      </c>
      <c r="K133" s="134" t="s">
        <v>156</v>
      </c>
      <c r="L133" s="33"/>
      <c r="M133" s="139" t="s">
        <v>28</v>
      </c>
      <c r="N133" s="140" t="s">
        <v>44</v>
      </c>
      <c r="P133" s="141">
        <f>O133*H133</f>
        <v>0</v>
      </c>
      <c r="Q133" s="141">
        <v>0</v>
      </c>
      <c r="R133" s="141">
        <f>Q133*H133</f>
        <v>0</v>
      </c>
      <c r="S133" s="141">
        <v>0</v>
      </c>
      <c r="T133" s="142">
        <f>S133*H133</f>
        <v>0</v>
      </c>
      <c r="AR133" s="143" t="s">
        <v>157</v>
      </c>
      <c r="AT133" s="143" t="s">
        <v>152</v>
      </c>
      <c r="AU133" s="143" t="s">
        <v>82</v>
      </c>
      <c r="AY133" s="18" t="s">
        <v>150</v>
      </c>
      <c r="BE133" s="144">
        <f>IF(N133="základní",J133,0)</f>
        <v>0</v>
      </c>
      <c r="BF133" s="144">
        <f>IF(N133="snížená",J133,0)</f>
        <v>0</v>
      </c>
      <c r="BG133" s="144">
        <f>IF(N133="zákl. přenesená",J133,0)</f>
        <v>0</v>
      </c>
      <c r="BH133" s="144">
        <f>IF(N133="sníž. přenesená",J133,0)</f>
        <v>0</v>
      </c>
      <c r="BI133" s="144">
        <f>IF(N133="nulová",J133,0)</f>
        <v>0</v>
      </c>
      <c r="BJ133" s="18" t="s">
        <v>80</v>
      </c>
      <c r="BK133" s="144">
        <f>ROUND(I133*H133,2)</f>
        <v>0</v>
      </c>
      <c r="BL133" s="18" t="s">
        <v>157</v>
      </c>
      <c r="BM133" s="143" t="s">
        <v>208</v>
      </c>
    </row>
    <row r="134" spans="2:65" s="1" customFormat="1" ht="29.25">
      <c r="B134" s="33"/>
      <c r="D134" s="145" t="s">
        <v>159</v>
      </c>
      <c r="F134" s="146" t="s">
        <v>209</v>
      </c>
      <c r="I134" s="147"/>
      <c r="L134" s="33"/>
      <c r="M134" s="148"/>
      <c r="T134" s="54"/>
      <c r="AT134" s="18" t="s">
        <v>159</v>
      </c>
      <c r="AU134" s="18" t="s">
        <v>82</v>
      </c>
    </row>
    <row r="135" spans="2:65" s="1" customFormat="1" ht="11.25">
      <c r="B135" s="33"/>
      <c r="D135" s="149" t="s">
        <v>161</v>
      </c>
      <c r="F135" s="150" t="s">
        <v>210</v>
      </c>
      <c r="I135" s="147"/>
      <c r="L135" s="33"/>
      <c r="M135" s="148"/>
      <c r="T135" s="54"/>
      <c r="AT135" s="18" t="s">
        <v>161</v>
      </c>
      <c r="AU135" s="18" t="s">
        <v>82</v>
      </c>
    </row>
    <row r="136" spans="2:65" s="12" customFormat="1" ht="11.25">
      <c r="B136" s="151"/>
      <c r="D136" s="145" t="s">
        <v>163</v>
      </c>
      <c r="E136" s="152" t="s">
        <v>28</v>
      </c>
      <c r="F136" s="153" t="s">
        <v>211</v>
      </c>
      <c r="H136" s="154">
        <v>1</v>
      </c>
      <c r="I136" s="155"/>
      <c r="L136" s="151"/>
      <c r="M136" s="156"/>
      <c r="T136" s="157"/>
      <c r="AT136" s="152" t="s">
        <v>163</v>
      </c>
      <c r="AU136" s="152" t="s">
        <v>82</v>
      </c>
      <c r="AV136" s="12" t="s">
        <v>82</v>
      </c>
      <c r="AW136" s="12" t="s">
        <v>35</v>
      </c>
      <c r="AX136" s="12" t="s">
        <v>73</v>
      </c>
      <c r="AY136" s="152" t="s">
        <v>150</v>
      </c>
    </row>
    <row r="137" spans="2:65" s="12" customFormat="1" ht="11.25">
      <c r="B137" s="151"/>
      <c r="D137" s="145" t="s">
        <v>163</v>
      </c>
      <c r="E137" s="152" t="s">
        <v>28</v>
      </c>
      <c r="F137" s="153" t="s">
        <v>212</v>
      </c>
      <c r="H137" s="154">
        <v>0.48099999999999998</v>
      </c>
      <c r="I137" s="155"/>
      <c r="L137" s="151"/>
      <c r="M137" s="156"/>
      <c r="T137" s="157"/>
      <c r="AT137" s="152" t="s">
        <v>163</v>
      </c>
      <c r="AU137" s="152" t="s">
        <v>82</v>
      </c>
      <c r="AV137" s="12" t="s">
        <v>82</v>
      </c>
      <c r="AW137" s="12" t="s">
        <v>35</v>
      </c>
      <c r="AX137" s="12" t="s">
        <v>73</v>
      </c>
      <c r="AY137" s="152" t="s">
        <v>150</v>
      </c>
    </row>
    <row r="138" spans="2:65" s="12" customFormat="1" ht="11.25">
      <c r="B138" s="151"/>
      <c r="D138" s="145" t="s">
        <v>163</v>
      </c>
      <c r="E138" s="152" t="s">
        <v>28</v>
      </c>
      <c r="F138" s="153" t="s">
        <v>213</v>
      </c>
      <c r="H138" s="154">
        <v>3.9</v>
      </c>
      <c r="I138" s="155"/>
      <c r="L138" s="151"/>
      <c r="M138" s="156"/>
      <c r="T138" s="157"/>
      <c r="AT138" s="152" t="s">
        <v>163</v>
      </c>
      <c r="AU138" s="152" t="s">
        <v>82</v>
      </c>
      <c r="AV138" s="12" t="s">
        <v>82</v>
      </c>
      <c r="AW138" s="12" t="s">
        <v>35</v>
      </c>
      <c r="AX138" s="12" t="s">
        <v>73</v>
      </c>
      <c r="AY138" s="152" t="s">
        <v>150</v>
      </c>
    </row>
    <row r="139" spans="2:65" s="13" customFormat="1" ht="11.25">
      <c r="B139" s="158"/>
      <c r="D139" s="145" t="s">
        <v>163</v>
      </c>
      <c r="E139" s="159" t="s">
        <v>28</v>
      </c>
      <c r="F139" s="160" t="s">
        <v>167</v>
      </c>
      <c r="H139" s="161">
        <v>5.3810000000000002</v>
      </c>
      <c r="I139" s="162"/>
      <c r="L139" s="158"/>
      <c r="M139" s="163"/>
      <c r="T139" s="164"/>
      <c r="AT139" s="159" t="s">
        <v>163</v>
      </c>
      <c r="AU139" s="159" t="s">
        <v>82</v>
      </c>
      <c r="AV139" s="13" t="s">
        <v>157</v>
      </c>
      <c r="AW139" s="13" t="s">
        <v>35</v>
      </c>
      <c r="AX139" s="13" t="s">
        <v>80</v>
      </c>
      <c r="AY139" s="159" t="s">
        <v>150</v>
      </c>
    </row>
    <row r="140" spans="2:65" s="1" customFormat="1" ht="16.5" customHeight="1">
      <c r="B140" s="33"/>
      <c r="C140" s="166" t="s">
        <v>214</v>
      </c>
      <c r="D140" s="166" t="s">
        <v>215</v>
      </c>
      <c r="E140" s="167" t="s">
        <v>216</v>
      </c>
      <c r="F140" s="168" t="s">
        <v>217</v>
      </c>
      <c r="G140" s="169" t="s">
        <v>199</v>
      </c>
      <c r="H140" s="170">
        <v>2</v>
      </c>
      <c r="I140" s="171"/>
      <c r="J140" s="172">
        <f>ROUND(I140*H140,2)</f>
        <v>0</v>
      </c>
      <c r="K140" s="168" t="s">
        <v>156</v>
      </c>
      <c r="L140" s="173"/>
      <c r="M140" s="174" t="s">
        <v>28</v>
      </c>
      <c r="N140" s="175" t="s">
        <v>44</v>
      </c>
      <c r="P140" s="141">
        <f>O140*H140</f>
        <v>0</v>
      </c>
      <c r="Q140" s="141">
        <v>1</v>
      </c>
      <c r="R140" s="141">
        <f>Q140*H140</f>
        <v>2</v>
      </c>
      <c r="S140" s="141">
        <v>0</v>
      </c>
      <c r="T140" s="142">
        <f>S140*H140</f>
        <v>0</v>
      </c>
      <c r="AR140" s="143" t="s">
        <v>214</v>
      </c>
      <c r="AT140" s="143" t="s">
        <v>215</v>
      </c>
      <c r="AU140" s="143" t="s">
        <v>82</v>
      </c>
      <c r="AY140" s="18" t="s">
        <v>150</v>
      </c>
      <c r="BE140" s="144">
        <f>IF(N140="základní",J140,0)</f>
        <v>0</v>
      </c>
      <c r="BF140" s="144">
        <f>IF(N140="snížená",J140,0)</f>
        <v>0</v>
      </c>
      <c r="BG140" s="144">
        <f>IF(N140="zákl. přenesená",J140,0)</f>
        <v>0</v>
      </c>
      <c r="BH140" s="144">
        <f>IF(N140="sníž. přenesená",J140,0)</f>
        <v>0</v>
      </c>
      <c r="BI140" s="144">
        <f>IF(N140="nulová",J140,0)</f>
        <v>0</v>
      </c>
      <c r="BJ140" s="18" t="s">
        <v>80</v>
      </c>
      <c r="BK140" s="144">
        <f>ROUND(I140*H140,2)</f>
        <v>0</v>
      </c>
      <c r="BL140" s="18" t="s">
        <v>157</v>
      </c>
      <c r="BM140" s="143" t="s">
        <v>218</v>
      </c>
    </row>
    <row r="141" spans="2:65" s="1" customFormat="1" ht="11.25">
      <c r="B141" s="33"/>
      <c r="D141" s="145" t="s">
        <v>159</v>
      </c>
      <c r="F141" s="146" t="s">
        <v>217</v>
      </c>
      <c r="I141" s="147"/>
      <c r="L141" s="33"/>
      <c r="M141" s="148"/>
      <c r="T141" s="54"/>
      <c r="AT141" s="18" t="s">
        <v>159</v>
      </c>
      <c r="AU141" s="18" t="s">
        <v>82</v>
      </c>
    </row>
    <row r="142" spans="2:65" s="12" customFormat="1" ht="11.25">
      <c r="B142" s="151"/>
      <c r="D142" s="145" t="s">
        <v>163</v>
      </c>
      <c r="E142" s="152" t="s">
        <v>28</v>
      </c>
      <c r="F142" s="153" t="s">
        <v>80</v>
      </c>
      <c r="H142" s="154">
        <v>1</v>
      </c>
      <c r="I142" s="155"/>
      <c r="L142" s="151"/>
      <c r="M142" s="156"/>
      <c r="T142" s="157"/>
      <c r="AT142" s="152" t="s">
        <v>163</v>
      </c>
      <c r="AU142" s="152" t="s">
        <v>82</v>
      </c>
      <c r="AV142" s="12" t="s">
        <v>82</v>
      </c>
      <c r="AW142" s="12" t="s">
        <v>35</v>
      </c>
      <c r="AX142" s="12" t="s">
        <v>73</v>
      </c>
      <c r="AY142" s="152" t="s">
        <v>150</v>
      </c>
    </row>
    <row r="143" spans="2:65" s="13" customFormat="1" ht="11.25">
      <c r="B143" s="158"/>
      <c r="D143" s="145" t="s">
        <v>163</v>
      </c>
      <c r="E143" s="159" t="s">
        <v>28</v>
      </c>
      <c r="F143" s="160" t="s">
        <v>167</v>
      </c>
      <c r="H143" s="161">
        <v>1</v>
      </c>
      <c r="I143" s="162"/>
      <c r="L143" s="158"/>
      <c r="M143" s="163"/>
      <c r="T143" s="164"/>
      <c r="AT143" s="159" t="s">
        <v>163</v>
      </c>
      <c r="AU143" s="159" t="s">
        <v>82</v>
      </c>
      <c r="AV143" s="13" t="s">
        <v>157</v>
      </c>
      <c r="AW143" s="13" t="s">
        <v>35</v>
      </c>
      <c r="AX143" s="13" t="s">
        <v>80</v>
      </c>
      <c r="AY143" s="159" t="s">
        <v>150</v>
      </c>
    </row>
    <row r="144" spans="2:65" s="12" customFormat="1" ht="11.25">
      <c r="B144" s="151"/>
      <c r="D144" s="145" t="s">
        <v>163</v>
      </c>
      <c r="F144" s="153" t="s">
        <v>219</v>
      </c>
      <c r="H144" s="154">
        <v>2</v>
      </c>
      <c r="I144" s="155"/>
      <c r="L144" s="151"/>
      <c r="M144" s="156"/>
      <c r="T144" s="157"/>
      <c r="AT144" s="152" t="s">
        <v>163</v>
      </c>
      <c r="AU144" s="152" t="s">
        <v>82</v>
      </c>
      <c r="AV144" s="12" t="s">
        <v>82</v>
      </c>
      <c r="AW144" s="12" t="s">
        <v>4</v>
      </c>
      <c r="AX144" s="12" t="s">
        <v>80</v>
      </c>
      <c r="AY144" s="152" t="s">
        <v>150</v>
      </c>
    </row>
    <row r="145" spans="2:65" s="1" customFormat="1" ht="24.2" customHeight="1">
      <c r="B145" s="33"/>
      <c r="C145" s="132" t="s">
        <v>220</v>
      </c>
      <c r="D145" s="132" t="s">
        <v>152</v>
      </c>
      <c r="E145" s="133" t="s">
        <v>221</v>
      </c>
      <c r="F145" s="134" t="s">
        <v>222</v>
      </c>
      <c r="G145" s="135" t="s">
        <v>155</v>
      </c>
      <c r="H145" s="136">
        <v>1.4450000000000001</v>
      </c>
      <c r="I145" s="137"/>
      <c r="J145" s="138">
        <f>ROUND(I145*H145,2)</f>
        <v>0</v>
      </c>
      <c r="K145" s="134" t="s">
        <v>156</v>
      </c>
      <c r="L145" s="33"/>
      <c r="M145" s="139" t="s">
        <v>28</v>
      </c>
      <c r="N145" s="140" t="s">
        <v>44</v>
      </c>
      <c r="P145" s="141">
        <f>O145*H145</f>
        <v>0</v>
      </c>
      <c r="Q145" s="141">
        <v>0</v>
      </c>
      <c r="R145" s="141">
        <f>Q145*H145</f>
        <v>0</v>
      </c>
      <c r="S145" s="141">
        <v>0</v>
      </c>
      <c r="T145" s="142">
        <f>S145*H145</f>
        <v>0</v>
      </c>
      <c r="AR145" s="143" t="s">
        <v>157</v>
      </c>
      <c r="AT145" s="143" t="s">
        <v>152</v>
      </c>
      <c r="AU145" s="143" t="s">
        <v>82</v>
      </c>
      <c r="AY145" s="18" t="s">
        <v>150</v>
      </c>
      <c r="BE145" s="144">
        <f>IF(N145="základní",J145,0)</f>
        <v>0</v>
      </c>
      <c r="BF145" s="144">
        <f>IF(N145="snížená",J145,0)</f>
        <v>0</v>
      </c>
      <c r="BG145" s="144">
        <f>IF(N145="zákl. přenesená",J145,0)</f>
        <v>0</v>
      </c>
      <c r="BH145" s="144">
        <f>IF(N145="sníž. přenesená",J145,0)</f>
        <v>0</v>
      </c>
      <c r="BI145" s="144">
        <f>IF(N145="nulová",J145,0)</f>
        <v>0</v>
      </c>
      <c r="BJ145" s="18" t="s">
        <v>80</v>
      </c>
      <c r="BK145" s="144">
        <f>ROUND(I145*H145,2)</f>
        <v>0</v>
      </c>
      <c r="BL145" s="18" t="s">
        <v>157</v>
      </c>
      <c r="BM145" s="143" t="s">
        <v>223</v>
      </c>
    </row>
    <row r="146" spans="2:65" s="1" customFormat="1" ht="39">
      <c r="B146" s="33"/>
      <c r="D146" s="145" t="s">
        <v>159</v>
      </c>
      <c r="F146" s="146" t="s">
        <v>224</v>
      </c>
      <c r="I146" s="147"/>
      <c r="L146" s="33"/>
      <c r="M146" s="148"/>
      <c r="T146" s="54"/>
      <c r="AT146" s="18" t="s">
        <v>159</v>
      </c>
      <c r="AU146" s="18" t="s">
        <v>82</v>
      </c>
    </row>
    <row r="147" spans="2:65" s="1" customFormat="1" ht="11.25">
      <c r="B147" s="33"/>
      <c r="D147" s="149" t="s">
        <v>161</v>
      </c>
      <c r="F147" s="150" t="s">
        <v>225</v>
      </c>
      <c r="I147" s="147"/>
      <c r="L147" s="33"/>
      <c r="M147" s="148"/>
      <c r="T147" s="54"/>
      <c r="AT147" s="18" t="s">
        <v>161</v>
      </c>
      <c r="AU147" s="18" t="s">
        <v>82</v>
      </c>
    </row>
    <row r="148" spans="2:65" s="12" customFormat="1" ht="11.25">
      <c r="B148" s="151"/>
      <c r="D148" s="145" t="s">
        <v>163</v>
      </c>
      <c r="E148" s="152" t="s">
        <v>28</v>
      </c>
      <c r="F148" s="153" t="s">
        <v>226</v>
      </c>
      <c r="H148" s="154">
        <v>1.4450000000000001</v>
      </c>
      <c r="I148" s="155"/>
      <c r="L148" s="151"/>
      <c r="M148" s="156"/>
      <c r="T148" s="157"/>
      <c r="AT148" s="152" t="s">
        <v>163</v>
      </c>
      <c r="AU148" s="152" t="s">
        <v>82</v>
      </c>
      <c r="AV148" s="12" t="s">
        <v>82</v>
      </c>
      <c r="AW148" s="12" t="s">
        <v>35</v>
      </c>
      <c r="AX148" s="12" t="s">
        <v>73</v>
      </c>
      <c r="AY148" s="152" t="s">
        <v>150</v>
      </c>
    </row>
    <row r="149" spans="2:65" s="13" customFormat="1" ht="11.25">
      <c r="B149" s="158"/>
      <c r="D149" s="145" t="s">
        <v>163</v>
      </c>
      <c r="E149" s="159" t="s">
        <v>28</v>
      </c>
      <c r="F149" s="160" t="s">
        <v>167</v>
      </c>
      <c r="H149" s="161">
        <v>1.4450000000000001</v>
      </c>
      <c r="I149" s="162"/>
      <c r="L149" s="158"/>
      <c r="M149" s="163"/>
      <c r="T149" s="164"/>
      <c r="AT149" s="159" t="s">
        <v>163</v>
      </c>
      <c r="AU149" s="159" t="s">
        <v>82</v>
      </c>
      <c r="AV149" s="13" t="s">
        <v>157</v>
      </c>
      <c r="AW149" s="13" t="s">
        <v>35</v>
      </c>
      <c r="AX149" s="13" t="s">
        <v>80</v>
      </c>
      <c r="AY149" s="159" t="s">
        <v>150</v>
      </c>
    </row>
    <row r="150" spans="2:65" s="1" customFormat="1" ht="16.5" customHeight="1">
      <c r="B150" s="33"/>
      <c r="C150" s="166" t="s">
        <v>227</v>
      </c>
      <c r="D150" s="166" t="s">
        <v>215</v>
      </c>
      <c r="E150" s="167" t="s">
        <v>228</v>
      </c>
      <c r="F150" s="168" t="s">
        <v>229</v>
      </c>
      <c r="G150" s="169" t="s">
        <v>199</v>
      </c>
      <c r="H150" s="170">
        <v>3.8519999999999999</v>
      </c>
      <c r="I150" s="171"/>
      <c r="J150" s="172">
        <f>ROUND(I150*H150,2)</f>
        <v>0</v>
      </c>
      <c r="K150" s="168" t="s">
        <v>156</v>
      </c>
      <c r="L150" s="173"/>
      <c r="M150" s="174" t="s">
        <v>28</v>
      </c>
      <c r="N150" s="175" t="s">
        <v>44</v>
      </c>
      <c r="P150" s="141">
        <f>O150*H150</f>
        <v>0</v>
      </c>
      <c r="Q150" s="141">
        <v>1</v>
      </c>
      <c r="R150" s="141">
        <f>Q150*H150</f>
        <v>3.8519999999999999</v>
      </c>
      <c r="S150" s="141">
        <v>0</v>
      </c>
      <c r="T150" s="142">
        <f>S150*H150</f>
        <v>0</v>
      </c>
      <c r="AR150" s="143" t="s">
        <v>214</v>
      </c>
      <c r="AT150" s="143" t="s">
        <v>215</v>
      </c>
      <c r="AU150" s="143" t="s">
        <v>82</v>
      </c>
      <c r="AY150" s="18" t="s">
        <v>150</v>
      </c>
      <c r="BE150" s="144">
        <f>IF(N150="základní",J150,0)</f>
        <v>0</v>
      </c>
      <c r="BF150" s="144">
        <f>IF(N150="snížená",J150,0)</f>
        <v>0</v>
      </c>
      <c r="BG150" s="144">
        <f>IF(N150="zákl. přenesená",J150,0)</f>
        <v>0</v>
      </c>
      <c r="BH150" s="144">
        <f>IF(N150="sníž. přenesená",J150,0)</f>
        <v>0</v>
      </c>
      <c r="BI150" s="144">
        <f>IF(N150="nulová",J150,0)</f>
        <v>0</v>
      </c>
      <c r="BJ150" s="18" t="s">
        <v>80</v>
      </c>
      <c r="BK150" s="144">
        <f>ROUND(I150*H150,2)</f>
        <v>0</v>
      </c>
      <c r="BL150" s="18" t="s">
        <v>157</v>
      </c>
      <c r="BM150" s="143" t="s">
        <v>230</v>
      </c>
    </row>
    <row r="151" spans="2:65" s="1" customFormat="1" ht="11.25">
      <c r="B151" s="33"/>
      <c r="D151" s="145" t="s">
        <v>159</v>
      </c>
      <c r="F151" s="146" t="s">
        <v>229</v>
      </c>
      <c r="I151" s="147"/>
      <c r="L151" s="33"/>
      <c r="M151" s="148"/>
      <c r="T151" s="54"/>
      <c r="AT151" s="18" t="s">
        <v>159</v>
      </c>
      <c r="AU151" s="18" t="s">
        <v>82</v>
      </c>
    </row>
    <row r="152" spans="2:65" s="12" customFormat="1" ht="11.25">
      <c r="B152" s="151"/>
      <c r="D152" s="145" t="s">
        <v>163</v>
      </c>
      <c r="E152" s="152" t="s">
        <v>28</v>
      </c>
      <c r="F152" s="153" t="s">
        <v>231</v>
      </c>
      <c r="H152" s="154">
        <v>1.9259999999999999</v>
      </c>
      <c r="I152" s="155"/>
      <c r="L152" s="151"/>
      <c r="M152" s="156"/>
      <c r="T152" s="157"/>
      <c r="AT152" s="152" t="s">
        <v>163</v>
      </c>
      <c r="AU152" s="152" t="s">
        <v>82</v>
      </c>
      <c r="AV152" s="12" t="s">
        <v>82</v>
      </c>
      <c r="AW152" s="12" t="s">
        <v>35</v>
      </c>
      <c r="AX152" s="12" t="s">
        <v>73</v>
      </c>
      <c r="AY152" s="152" t="s">
        <v>150</v>
      </c>
    </row>
    <row r="153" spans="2:65" s="13" customFormat="1" ht="11.25">
      <c r="B153" s="158"/>
      <c r="D153" s="145" t="s">
        <v>163</v>
      </c>
      <c r="E153" s="159" t="s">
        <v>28</v>
      </c>
      <c r="F153" s="160" t="s">
        <v>167</v>
      </c>
      <c r="H153" s="161">
        <v>1.9259999999999999</v>
      </c>
      <c r="I153" s="162"/>
      <c r="L153" s="158"/>
      <c r="M153" s="163"/>
      <c r="T153" s="164"/>
      <c r="AT153" s="159" t="s">
        <v>163</v>
      </c>
      <c r="AU153" s="159" t="s">
        <v>82</v>
      </c>
      <c r="AV153" s="13" t="s">
        <v>157</v>
      </c>
      <c r="AW153" s="13" t="s">
        <v>35</v>
      </c>
      <c r="AX153" s="13" t="s">
        <v>80</v>
      </c>
      <c r="AY153" s="159" t="s">
        <v>150</v>
      </c>
    </row>
    <row r="154" spans="2:65" s="12" customFormat="1" ht="11.25">
      <c r="B154" s="151"/>
      <c r="D154" s="145" t="s">
        <v>163</v>
      </c>
      <c r="F154" s="153" t="s">
        <v>232</v>
      </c>
      <c r="H154" s="154">
        <v>3.8519999999999999</v>
      </c>
      <c r="I154" s="155"/>
      <c r="L154" s="151"/>
      <c r="M154" s="156"/>
      <c r="T154" s="157"/>
      <c r="AT154" s="152" t="s">
        <v>163</v>
      </c>
      <c r="AU154" s="152" t="s">
        <v>82</v>
      </c>
      <c r="AV154" s="12" t="s">
        <v>82</v>
      </c>
      <c r="AW154" s="12" t="s">
        <v>4</v>
      </c>
      <c r="AX154" s="12" t="s">
        <v>80</v>
      </c>
      <c r="AY154" s="152" t="s">
        <v>150</v>
      </c>
    </row>
    <row r="155" spans="2:65" s="1" customFormat="1" ht="24.2" customHeight="1">
      <c r="B155" s="33"/>
      <c r="C155" s="132" t="s">
        <v>233</v>
      </c>
      <c r="D155" s="132" t="s">
        <v>152</v>
      </c>
      <c r="E155" s="133" t="s">
        <v>234</v>
      </c>
      <c r="F155" s="134" t="s">
        <v>235</v>
      </c>
      <c r="G155" s="135" t="s">
        <v>236</v>
      </c>
      <c r="H155" s="136">
        <v>111.04</v>
      </c>
      <c r="I155" s="137"/>
      <c r="J155" s="138">
        <f>ROUND(I155*H155,2)</f>
        <v>0</v>
      </c>
      <c r="K155" s="134" t="s">
        <v>156</v>
      </c>
      <c r="L155" s="33"/>
      <c r="M155" s="139" t="s">
        <v>28</v>
      </c>
      <c r="N155" s="140" t="s">
        <v>44</v>
      </c>
      <c r="P155" s="141">
        <f>O155*H155</f>
        <v>0</v>
      </c>
      <c r="Q155" s="141">
        <v>0</v>
      </c>
      <c r="R155" s="141">
        <f>Q155*H155</f>
        <v>0</v>
      </c>
      <c r="S155" s="141">
        <v>0</v>
      </c>
      <c r="T155" s="142">
        <f>S155*H155</f>
        <v>0</v>
      </c>
      <c r="AR155" s="143" t="s">
        <v>157</v>
      </c>
      <c r="AT155" s="143" t="s">
        <v>152</v>
      </c>
      <c r="AU155" s="143" t="s">
        <v>82</v>
      </c>
      <c r="AY155" s="18" t="s">
        <v>150</v>
      </c>
      <c r="BE155" s="144">
        <f>IF(N155="základní",J155,0)</f>
        <v>0</v>
      </c>
      <c r="BF155" s="144">
        <f>IF(N155="snížená",J155,0)</f>
        <v>0</v>
      </c>
      <c r="BG155" s="144">
        <f>IF(N155="zákl. přenesená",J155,0)</f>
        <v>0</v>
      </c>
      <c r="BH155" s="144">
        <f>IF(N155="sníž. přenesená",J155,0)</f>
        <v>0</v>
      </c>
      <c r="BI155" s="144">
        <f>IF(N155="nulová",J155,0)</f>
        <v>0</v>
      </c>
      <c r="BJ155" s="18" t="s">
        <v>80</v>
      </c>
      <c r="BK155" s="144">
        <f>ROUND(I155*H155,2)</f>
        <v>0</v>
      </c>
      <c r="BL155" s="18" t="s">
        <v>157</v>
      </c>
      <c r="BM155" s="143" t="s">
        <v>237</v>
      </c>
    </row>
    <row r="156" spans="2:65" s="1" customFormat="1" ht="19.5">
      <c r="B156" s="33"/>
      <c r="D156" s="145" t="s">
        <v>159</v>
      </c>
      <c r="F156" s="146" t="s">
        <v>238</v>
      </c>
      <c r="I156" s="147"/>
      <c r="L156" s="33"/>
      <c r="M156" s="148"/>
      <c r="T156" s="54"/>
      <c r="AT156" s="18" t="s">
        <v>159</v>
      </c>
      <c r="AU156" s="18" t="s">
        <v>82</v>
      </c>
    </row>
    <row r="157" spans="2:65" s="1" customFormat="1" ht="11.25">
      <c r="B157" s="33"/>
      <c r="D157" s="149" t="s">
        <v>161</v>
      </c>
      <c r="F157" s="150" t="s">
        <v>239</v>
      </c>
      <c r="I157" s="147"/>
      <c r="L157" s="33"/>
      <c r="M157" s="148"/>
      <c r="T157" s="54"/>
      <c r="AT157" s="18" t="s">
        <v>161</v>
      </c>
      <c r="AU157" s="18" t="s">
        <v>82</v>
      </c>
    </row>
    <row r="158" spans="2:65" s="12" customFormat="1" ht="11.25">
      <c r="B158" s="151"/>
      <c r="D158" s="145" t="s">
        <v>163</v>
      </c>
      <c r="E158" s="152" t="s">
        <v>28</v>
      </c>
      <c r="F158" s="153" t="s">
        <v>240</v>
      </c>
      <c r="H158" s="154">
        <v>111.04</v>
      </c>
      <c r="I158" s="155"/>
      <c r="L158" s="151"/>
      <c r="M158" s="156"/>
      <c r="T158" s="157"/>
      <c r="AT158" s="152" t="s">
        <v>163</v>
      </c>
      <c r="AU158" s="152" t="s">
        <v>82</v>
      </c>
      <c r="AV158" s="12" t="s">
        <v>82</v>
      </c>
      <c r="AW158" s="12" t="s">
        <v>35</v>
      </c>
      <c r="AX158" s="12" t="s">
        <v>73</v>
      </c>
      <c r="AY158" s="152" t="s">
        <v>150</v>
      </c>
    </row>
    <row r="159" spans="2:65" s="13" customFormat="1" ht="11.25">
      <c r="B159" s="158"/>
      <c r="D159" s="145" t="s">
        <v>163</v>
      </c>
      <c r="E159" s="159" t="s">
        <v>28</v>
      </c>
      <c r="F159" s="160" t="s">
        <v>167</v>
      </c>
      <c r="H159" s="161">
        <v>111.04</v>
      </c>
      <c r="I159" s="162"/>
      <c r="L159" s="158"/>
      <c r="M159" s="163"/>
      <c r="T159" s="164"/>
      <c r="AT159" s="159" t="s">
        <v>163</v>
      </c>
      <c r="AU159" s="159" t="s">
        <v>82</v>
      </c>
      <c r="AV159" s="13" t="s">
        <v>157</v>
      </c>
      <c r="AW159" s="13" t="s">
        <v>35</v>
      </c>
      <c r="AX159" s="13" t="s">
        <v>80</v>
      </c>
      <c r="AY159" s="159" t="s">
        <v>150</v>
      </c>
    </row>
    <row r="160" spans="2:65" s="11" customFormat="1" ht="22.9" customHeight="1">
      <c r="B160" s="120"/>
      <c r="D160" s="121" t="s">
        <v>72</v>
      </c>
      <c r="E160" s="130" t="s">
        <v>157</v>
      </c>
      <c r="F160" s="130" t="s">
        <v>241</v>
      </c>
      <c r="I160" s="123"/>
      <c r="J160" s="131">
        <f>BK160</f>
        <v>0</v>
      </c>
      <c r="L160" s="120"/>
      <c r="M160" s="125"/>
      <c r="P160" s="126">
        <f>SUM(P161:P170)</f>
        <v>0</v>
      </c>
      <c r="R160" s="126">
        <f>SUM(R161:R170)</f>
        <v>0</v>
      </c>
      <c r="T160" s="127">
        <f>SUM(T161:T170)</f>
        <v>0</v>
      </c>
      <c r="AR160" s="121" t="s">
        <v>80</v>
      </c>
      <c r="AT160" s="128" t="s">
        <v>72</v>
      </c>
      <c r="AU160" s="128" t="s">
        <v>80</v>
      </c>
      <c r="AY160" s="121" t="s">
        <v>150</v>
      </c>
      <c r="BK160" s="129">
        <f>SUM(BK161:BK170)</f>
        <v>0</v>
      </c>
    </row>
    <row r="161" spans="2:65" s="1" customFormat="1" ht="16.5" customHeight="1">
      <c r="B161" s="33"/>
      <c r="C161" s="132" t="s">
        <v>8</v>
      </c>
      <c r="D161" s="132" t="s">
        <v>152</v>
      </c>
      <c r="E161" s="133" t="s">
        <v>242</v>
      </c>
      <c r="F161" s="134" t="s">
        <v>243</v>
      </c>
      <c r="G161" s="135" t="s">
        <v>155</v>
      </c>
      <c r="H161" s="136">
        <v>0.39</v>
      </c>
      <c r="I161" s="137"/>
      <c r="J161" s="138">
        <f>ROUND(I161*H161,2)</f>
        <v>0</v>
      </c>
      <c r="K161" s="134" t="s">
        <v>156</v>
      </c>
      <c r="L161" s="33"/>
      <c r="M161" s="139" t="s">
        <v>28</v>
      </c>
      <c r="N161" s="140" t="s">
        <v>44</v>
      </c>
      <c r="P161" s="141">
        <f>O161*H161</f>
        <v>0</v>
      </c>
      <c r="Q161" s="141">
        <v>0</v>
      </c>
      <c r="R161" s="141">
        <f>Q161*H161</f>
        <v>0</v>
      </c>
      <c r="S161" s="141">
        <v>0</v>
      </c>
      <c r="T161" s="142">
        <f>S161*H161</f>
        <v>0</v>
      </c>
      <c r="AR161" s="143" t="s">
        <v>157</v>
      </c>
      <c r="AT161" s="143" t="s">
        <v>152</v>
      </c>
      <c r="AU161" s="143" t="s">
        <v>82</v>
      </c>
      <c r="AY161" s="18" t="s">
        <v>150</v>
      </c>
      <c r="BE161" s="144">
        <f>IF(N161="základní",J161,0)</f>
        <v>0</v>
      </c>
      <c r="BF161" s="144">
        <f>IF(N161="snížená",J161,0)</f>
        <v>0</v>
      </c>
      <c r="BG161" s="144">
        <f>IF(N161="zákl. přenesená",J161,0)</f>
        <v>0</v>
      </c>
      <c r="BH161" s="144">
        <f>IF(N161="sníž. přenesená",J161,0)</f>
        <v>0</v>
      </c>
      <c r="BI161" s="144">
        <f>IF(N161="nulová",J161,0)</f>
        <v>0</v>
      </c>
      <c r="BJ161" s="18" t="s">
        <v>80</v>
      </c>
      <c r="BK161" s="144">
        <f>ROUND(I161*H161,2)</f>
        <v>0</v>
      </c>
      <c r="BL161" s="18" t="s">
        <v>157</v>
      </c>
      <c r="BM161" s="143" t="s">
        <v>244</v>
      </c>
    </row>
    <row r="162" spans="2:65" s="1" customFormat="1" ht="19.5">
      <c r="B162" s="33"/>
      <c r="D162" s="145" t="s">
        <v>159</v>
      </c>
      <c r="F162" s="146" t="s">
        <v>245</v>
      </c>
      <c r="I162" s="147"/>
      <c r="L162" s="33"/>
      <c r="M162" s="148"/>
      <c r="T162" s="54"/>
      <c r="AT162" s="18" t="s">
        <v>159</v>
      </c>
      <c r="AU162" s="18" t="s">
        <v>82</v>
      </c>
    </row>
    <row r="163" spans="2:65" s="1" customFormat="1" ht="11.25">
      <c r="B163" s="33"/>
      <c r="D163" s="149" t="s">
        <v>161</v>
      </c>
      <c r="F163" s="150" t="s">
        <v>246</v>
      </c>
      <c r="I163" s="147"/>
      <c r="L163" s="33"/>
      <c r="M163" s="148"/>
      <c r="T163" s="54"/>
      <c r="AT163" s="18" t="s">
        <v>161</v>
      </c>
      <c r="AU163" s="18" t="s">
        <v>82</v>
      </c>
    </row>
    <row r="164" spans="2:65" s="12" customFormat="1" ht="11.25">
      <c r="B164" s="151"/>
      <c r="D164" s="145" t="s">
        <v>163</v>
      </c>
      <c r="E164" s="152" t="s">
        <v>28</v>
      </c>
      <c r="F164" s="153" t="s">
        <v>247</v>
      </c>
      <c r="H164" s="154">
        <v>0.39</v>
      </c>
      <c r="I164" s="155"/>
      <c r="L164" s="151"/>
      <c r="M164" s="156"/>
      <c r="T164" s="157"/>
      <c r="AT164" s="152" t="s">
        <v>163</v>
      </c>
      <c r="AU164" s="152" t="s">
        <v>82</v>
      </c>
      <c r="AV164" s="12" t="s">
        <v>82</v>
      </c>
      <c r="AW164" s="12" t="s">
        <v>35</v>
      </c>
      <c r="AX164" s="12" t="s">
        <v>73</v>
      </c>
      <c r="AY164" s="152" t="s">
        <v>150</v>
      </c>
    </row>
    <row r="165" spans="2:65" s="13" customFormat="1" ht="11.25">
      <c r="B165" s="158"/>
      <c r="D165" s="145" t="s">
        <v>163</v>
      </c>
      <c r="E165" s="159" t="s">
        <v>28</v>
      </c>
      <c r="F165" s="160" t="s">
        <v>167</v>
      </c>
      <c r="H165" s="161">
        <v>0.39</v>
      </c>
      <c r="I165" s="162"/>
      <c r="L165" s="158"/>
      <c r="M165" s="163"/>
      <c r="T165" s="164"/>
      <c r="AT165" s="159" t="s">
        <v>163</v>
      </c>
      <c r="AU165" s="159" t="s">
        <v>82</v>
      </c>
      <c r="AV165" s="13" t="s">
        <v>157</v>
      </c>
      <c r="AW165" s="13" t="s">
        <v>35</v>
      </c>
      <c r="AX165" s="13" t="s">
        <v>80</v>
      </c>
      <c r="AY165" s="159" t="s">
        <v>150</v>
      </c>
    </row>
    <row r="166" spans="2:65" s="1" customFormat="1" ht="33" customHeight="1">
      <c r="B166" s="33"/>
      <c r="C166" s="132" t="s">
        <v>248</v>
      </c>
      <c r="D166" s="132" t="s">
        <v>152</v>
      </c>
      <c r="E166" s="133" t="s">
        <v>249</v>
      </c>
      <c r="F166" s="134" t="s">
        <v>250</v>
      </c>
      <c r="G166" s="135" t="s">
        <v>155</v>
      </c>
      <c r="H166" s="136">
        <v>3.5999999999999997E-2</v>
      </c>
      <c r="I166" s="137"/>
      <c r="J166" s="138">
        <f>ROUND(I166*H166,2)</f>
        <v>0</v>
      </c>
      <c r="K166" s="134" t="s">
        <v>156</v>
      </c>
      <c r="L166" s="33"/>
      <c r="M166" s="139" t="s">
        <v>28</v>
      </c>
      <c r="N166" s="140" t="s">
        <v>44</v>
      </c>
      <c r="P166" s="141">
        <f>O166*H166</f>
        <v>0</v>
      </c>
      <c r="Q166" s="141">
        <v>0</v>
      </c>
      <c r="R166" s="141">
        <f>Q166*H166</f>
        <v>0</v>
      </c>
      <c r="S166" s="141">
        <v>0</v>
      </c>
      <c r="T166" s="142">
        <f>S166*H166</f>
        <v>0</v>
      </c>
      <c r="AR166" s="143" t="s">
        <v>157</v>
      </c>
      <c r="AT166" s="143" t="s">
        <v>152</v>
      </c>
      <c r="AU166" s="143" t="s">
        <v>82</v>
      </c>
      <c r="AY166" s="18" t="s">
        <v>150</v>
      </c>
      <c r="BE166" s="144">
        <f>IF(N166="základní",J166,0)</f>
        <v>0</v>
      </c>
      <c r="BF166" s="144">
        <f>IF(N166="snížená",J166,0)</f>
        <v>0</v>
      </c>
      <c r="BG166" s="144">
        <f>IF(N166="zákl. přenesená",J166,0)</f>
        <v>0</v>
      </c>
      <c r="BH166" s="144">
        <f>IF(N166="sníž. přenesená",J166,0)</f>
        <v>0</v>
      </c>
      <c r="BI166" s="144">
        <f>IF(N166="nulová",J166,0)</f>
        <v>0</v>
      </c>
      <c r="BJ166" s="18" t="s">
        <v>80</v>
      </c>
      <c r="BK166" s="144">
        <f>ROUND(I166*H166,2)</f>
        <v>0</v>
      </c>
      <c r="BL166" s="18" t="s">
        <v>157</v>
      </c>
      <c r="BM166" s="143" t="s">
        <v>251</v>
      </c>
    </row>
    <row r="167" spans="2:65" s="1" customFormat="1" ht="29.25">
      <c r="B167" s="33"/>
      <c r="D167" s="145" t="s">
        <v>159</v>
      </c>
      <c r="F167" s="146" t="s">
        <v>252</v>
      </c>
      <c r="I167" s="147"/>
      <c r="L167" s="33"/>
      <c r="M167" s="148"/>
      <c r="T167" s="54"/>
      <c r="AT167" s="18" t="s">
        <v>159</v>
      </c>
      <c r="AU167" s="18" t="s">
        <v>82</v>
      </c>
    </row>
    <row r="168" spans="2:65" s="1" customFormat="1" ht="11.25">
      <c r="B168" s="33"/>
      <c r="D168" s="149" t="s">
        <v>161</v>
      </c>
      <c r="F168" s="150" t="s">
        <v>253</v>
      </c>
      <c r="I168" s="147"/>
      <c r="L168" s="33"/>
      <c r="M168" s="148"/>
      <c r="T168" s="54"/>
      <c r="AT168" s="18" t="s">
        <v>161</v>
      </c>
      <c r="AU168" s="18" t="s">
        <v>82</v>
      </c>
    </row>
    <row r="169" spans="2:65" s="12" customFormat="1" ht="11.25">
      <c r="B169" s="151"/>
      <c r="D169" s="145" t="s">
        <v>163</v>
      </c>
      <c r="E169" s="152" t="s">
        <v>28</v>
      </c>
      <c r="F169" s="153" t="s">
        <v>254</v>
      </c>
      <c r="H169" s="154">
        <v>3.5999999999999997E-2</v>
      </c>
      <c r="I169" s="155"/>
      <c r="L169" s="151"/>
      <c r="M169" s="156"/>
      <c r="T169" s="157"/>
      <c r="AT169" s="152" t="s">
        <v>163</v>
      </c>
      <c r="AU169" s="152" t="s">
        <v>82</v>
      </c>
      <c r="AV169" s="12" t="s">
        <v>82</v>
      </c>
      <c r="AW169" s="12" t="s">
        <v>35</v>
      </c>
      <c r="AX169" s="12" t="s">
        <v>73</v>
      </c>
      <c r="AY169" s="152" t="s">
        <v>150</v>
      </c>
    </row>
    <row r="170" spans="2:65" s="13" customFormat="1" ht="11.25">
      <c r="B170" s="158"/>
      <c r="D170" s="145" t="s">
        <v>163</v>
      </c>
      <c r="E170" s="159" t="s">
        <v>28</v>
      </c>
      <c r="F170" s="160" t="s">
        <v>167</v>
      </c>
      <c r="H170" s="161">
        <v>3.5999999999999997E-2</v>
      </c>
      <c r="I170" s="162"/>
      <c r="L170" s="158"/>
      <c r="M170" s="163"/>
      <c r="T170" s="164"/>
      <c r="AT170" s="159" t="s">
        <v>163</v>
      </c>
      <c r="AU170" s="159" t="s">
        <v>82</v>
      </c>
      <c r="AV170" s="13" t="s">
        <v>157</v>
      </c>
      <c r="AW170" s="13" t="s">
        <v>35</v>
      </c>
      <c r="AX170" s="13" t="s">
        <v>80</v>
      </c>
      <c r="AY170" s="159" t="s">
        <v>150</v>
      </c>
    </row>
    <row r="171" spans="2:65" s="11" customFormat="1" ht="22.9" customHeight="1">
      <c r="B171" s="120"/>
      <c r="D171" s="121" t="s">
        <v>72</v>
      </c>
      <c r="E171" s="130" t="s">
        <v>186</v>
      </c>
      <c r="F171" s="130" t="s">
        <v>255</v>
      </c>
      <c r="I171" s="123"/>
      <c r="J171" s="131">
        <f>BK171</f>
        <v>0</v>
      </c>
      <c r="L171" s="120"/>
      <c r="M171" s="125"/>
      <c r="P171" s="126">
        <f>SUM(P172:P267)</f>
        <v>0</v>
      </c>
      <c r="R171" s="126">
        <f>SUM(R172:R267)</f>
        <v>44.372947700000012</v>
      </c>
      <c r="T171" s="127">
        <f>SUM(T172:T267)</f>
        <v>0</v>
      </c>
      <c r="AR171" s="121" t="s">
        <v>80</v>
      </c>
      <c r="AT171" s="128" t="s">
        <v>72</v>
      </c>
      <c r="AU171" s="128" t="s">
        <v>80</v>
      </c>
      <c r="AY171" s="121" t="s">
        <v>150</v>
      </c>
      <c r="BK171" s="129">
        <f>SUM(BK172:BK267)</f>
        <v>0</v>
      </c>
    </row>
    <row r="172" spans="2:65" s="1" customFormat="1" ht="21.75" customHeight="1">
      <c r="B172" s="33"/>
      <c r="C172" s="132" t="s">
        <v>256</v>
      </c>
      <c r="D172" s="132" t="s">
        <v>152</v>
      </c>
      <c r="E172" s="133" t="s">
        <v>257</v>
      </c>
      <c r="F172" s="134" t="s">
        <v>258</v>
      </c>
      <c r="G172" s="135" t="s">
        <v>236</v>
      </c>
      <c r="H172" s="136">
        <v>26.41</v>
      </c>
      <c r="I172" s="137"/>
      <c r="J172" s="138">
        <f>ROUND(I172*H172,2)</f>
        <v>0</v>
      </c>
      <c r="K172" s="134" t="s">
        <v>156</v>
      </c>
      <c r="L172" s="33"/>
      <c r="M172" s="139" t="s">
        <v>28</v>
      </c>
      <c r="N172" s="140" t="s">
        <v>44</v>
      </c>
      <c r="P172" s="141">
        <f>O172*H172</f>
        <v>0</v>
      </c>
      <c r="Q172" s="141">
        <v>0</v>
      </c>
      <c r="R172" s="141">
        <f>Q172*H172</f>
        <v>0</v>
      </c>
      <c r="S172" s="141">
        <v>0</v>
      </c>
      <c r="T172" s="142">
        <f>S172*H172</f>
        <v>0</v>
      </c>
      <c r="AR172" s="143" t="s">
        <v>157</v>
      </c>
      <c r="AT172" s="143" t="s">
        <v>152</v>
      </c>
      <c r="AU172" s="143" t="s">
        <v>82</v>
      </c>
      <c r="AY172" s="18" t="s">
        <v>150</v>
      </c>
      <c r="BE172" s="144">
        <f>IF(N172="základní",J172,0)</f>
        <v>0</v>
      </c>
      <c r="BF172" s="144">
        <f>IF(N172="snížená",J172,0)</f>
        <v>0</v>
      </c>
      <c r="BG172" s="144">
        <f>IF(N172="zákl. přenesená",J172,0)</f>
        <v>0</v>
      </c>
      <c r="BH172" s="144">
        <f>IF(N172="sníž. přenesená",J172,0)</f>
        <v>0</v>
      </c>
      <c r="BI172" s="144">
        <f>IF(N172="nulová",J172,0)</f>
        <v>0</v>
      </c>
      <c r="BJ172" s="18" t="s">
        <v>80</v>
      </c>
      <c r="BK172" s="144">
        <f>ROUND(I172*H172,2)</f>
        <v>0</v>
      </c>
      <c r="BL172" s="18" t="s">
        <v>157</v>
      </c>
      <c r="BM172" s="143" t="s">
        <v>259</v>
      </c>
    </row>
    <row r="173" spans="2:65" s="1" customFormat="1" ht="19.5">
      <c r="B173" s="33"/>
      <c r="D173" s="145" t="s">
        <v>159</v>
      </c>
      <c r="F173" s="146" t="s">
        <v>260</v>
      </c>
      <c r="I173" s="147"/>
      <c r="L173" s="33"/>
      <c r="M173" s="148"/>
      <c r="T173" s="54"/>
      <c r="AT173" s="18" t="s">
        <v>159</v>
      </c>
      <c r="AU173" s="18" t="s">
        <v>82</v>
      </c>
    </row>
    <row r="174" spans="2:65" s="1" customFormat="1" ht="11.25">
      <c r="B174" s="33"/>
      <c r="D174" s="149" t="s">
        <v>161</v>
      </c>
      <c r="F174" s="150" t="s">
        <v>261</v>
      </c>
      <c r="I174" s="147"/>
      <c r="L174" s="33"/>
      <c r="M174" s="148"/>
      <c r="T174" s="54"/>
      <c r="AT174" s="18" t="s">
        <v>161</v>
      </c>
      <c r="AU174" s="18" t="s">
        <v>82</v>
      </c>
    </row>
    <row r="175" spans="2:65" s="12" customFormat="1" ht="11.25">
      <c r="B175" s="151"/>
      <c r="D175" s="145" t="s">
        <v>163</v>
      </c>
      <c r="E175" s="152" t="s">
        <v>28</v>
      </c>
      <c r="F175" s="153" t="s">
        <v>262</v>
      </c>
      <c r="H175" s="154">
        <v>26.41</v>
      </c>
      <c r="I175" s="155"/>
      <c r="L175" s="151"/>
      <c r="M175" s="156"/>
      <c r="T175" s="157"/>
      <c r="AT175" s="152" t="s">
        <v>163</v>
      </c>
      <c r="AU175" s="152" t="s">
        <v>82</v>
      </c>
      <c r="AV175" s="12" t="s">
        <v>82</v>
      </c>
      <c r="AW175" s="12" t="s">
        <v>35</v>
      </c>
      <c r="AX175" s="12" t="s">
        <v>80</v>
      </c>
      <c r="AY175" s="152" t="s">
        <v>150</v>
      </c>
    </row>
    <row r="176" spans="2:65" s="1" customFormat="1" ht="21.75" customHeight="1">
      <c r="B176" s="33"/>
      <c r="C176" s="132" t="s">
        <v>263</v>
      </c>
      <c r="D176" s="132" t="s">
        <v>152</v>
      </c>
      <c r="E176" s="133" t="s">
        <v>264</v>
      </c>
      <c r="F176" s="134" t="s">
        <v>265</v>
      </c>
      <c r="G176" s="135" t="s">
        <v>236</v>
      </c>
      <c r="H176" s="136">
        <v>66.77</v>
      </c>
      <c r="I176" s="137"/>
      <c r="J176" s="138">
        <f>ROUND(I176*H176,2)</f>
        <v>0</v>
      </c>
      <c r="K176" s="134" t="s">
        <v>156</v>
      </c>
      <c r="L176" s="33"/>
      <c r="M176" s="139" t="s">
        <v>28</v>
      </c>
      <c r="N176" s="140" t="s">
        <v>44</v>
      </c>
      <c r="P176" s="141">
        <f>O176*H176</f>
        <v>0</v>
      </c>
      <c r="Q176" s="141">
        <v>0</v>
      </c>
      <c r="R176" s="141">
        <f>Q176*H176</f>
        <v>0</v>
      </c>
      <c r="S176" s="141">
        <v>0</v>
      </c>
      <c r="T176" s="142">
        <f>S176*H176</f>
        <v>0</v>
      </c>
      <c r="AR176" s="143" t="s">
        <v>157</v>
      </c>
      <c r="AT176" s="143" t="s">
        <v>152</v>
      </c>
      <c r="AU176" s="143" t="s">
        <v>82</v>
      </c>
      <c r="AY176" s="18" t="s">
        <v>150</v>
      </c>
      <c r="BE176" s="144">
        <f>IF(N176="základní",J176,0)</f>
        <v>0</v>
      </c>
      <c r="BF176" s="144">
        <f>IF(N176="snížená",J176,0)</f>
        <v>0</v>
      </c>
      <c r="BG176" s="144">
        <f>IF(N176="zákl. přenesená",J176,0)</f>
        <v>0</v>
      </c>
      <c r="BH176" s="144">
        <f>IF(N176="sníž. přenesená",J176,0)</f>
        <v>0</v>
      </c>
      <c r="BI176" s="144">
        <f>IF(N176="nulová",J176,0)</f>
        <v>0</v>
      </c>
      <c r="BJ176" s="18" t="s">
        <v>80</v>
      </c>
      <c r="BK176" s="144">
        <f>ROUND(I176*H176,2)</f>
        <v>0</v>
      </c>
      <c r="BL176" s="18" t="s">
        <v>157</v>
      </c>
      <c r="BM176" s="143" t="s">
        <v>266</v>
      </c>
    </row>
    <row r="177" spans="2:65" s="1" customFormat="1" ht="19.5">
      <c r="B177" s="33"/>
      <c r="D177" s="145" t="s">
        <v>159</v>
      </c>
      <c r="F177" s="146" t="s">
        <v>267</v>
      </c>
      <c r="I177" s="147"/>
      <c r="L177" s="33"/>
      <c r="M177" s="148"/>
      <c r="T177" s="54"/>
      <c r="AT177" s="18" t="s">
        <v>159</v>
      </c>
      <c r="AU177" s="18" t="s">
        <v>82</v>
      </c>
    </row>
    <row r="178" spans="2:65" s="1" customFormat="1" ht="11.25">
      <c r="B178" s="33"/>
      <c r="D178" s="149" t="s">
        <v>161</v>
      </c>
      <c r="F178" s="150" t="s">
        <v>268</v>
      </c>
      <c r="I178" s="147"/>
      <c r="L178" s="33"/>
      <c r="M178" s="148"/>
      <c r="T178" s="54"/>
      <c r="AT178" s="18" t="s">
        <v>161</v>
      </c>
      <c r="AU178" s="18" t="s">
        <v>82</v>
      </c>
    </row>
    <row r="179" spans="2:65" s="12" customFormat="1" ht="11.25">
      <c r="B179" s="151"/>
      <c r="D179" s="145" t="s">
        <v>163</v>
      </c>
      <c r="E179" s="152" t="s">
        <v>28</v>
      </c>
      <c r="F179" s="153" t="s">
        <v>269</v>
      </c>
      <c r="H179" s="154">
        <v>40.36</v>
      </c>
      <c r="I179" s="155"/>
      <c r="L179" s="151"/>
      <c r="M179" s="156"/>
      <c r="T179" s="157"/>
      <c r="AT179" s="152" t="s">
        <v>163</v>
      </c>
      <c r="AU179" s="152" t="s">
        <v>82</v>
      </c>
      <c r="AV179" s="12" t="s">
        <v>82</v>
      </c>
      <c r="AW179" s="12" t="s">
        <v>35</v>
      </c>
      <c r="AX179" s="12" t="s">
        <v>73</v>
      </c>
      <c r="AY179" s="152" t="s">
        <v>150</v>
      </c>
    </row>
    <row r="180" spans="2:65" s="12" customFormat="1" ht="11.25">
      <c r="B180" s="151"/>
      <c r="D180" s="145" t="s">
        <v>163</v>
      </c>
      <c r="E180" s="152" t="s">
        <v>28</v>
      </c>
      <c r="F180" s="153" t="s">
        <v>262</v>
      </c>
      <c r="H180" s="154">
        <v>26.41</v>
      </c>
      <c r="I180" s="155"/>
      <c r="L180" s="151"/>
      <c r="M180" s="156"/>
      <c r="T180" s="157"/>
      <c r="AT180" s="152" t="s">
        <v>163</v>
      </c>
      <c r="AU180" s="152" t="s">
        <v>82</v>
      </c>
      <c r="AV180" s="12" t="s">
        <v>82</v>
      </c>
      <c r="AW180" s="12" t="s">
        <v>35</v>
      </c>
      <c r="AX180" s="12" t="s">
        <v>73</v>
      </c>
      <c r="AY180" s="152" t="s">
        <v>150</v>
      </c>
    </row>
    <row r="181" spans="2:65" s="13" customFormat="1" ht="11.25">
      <c r="B181" s="158"/>
      <c r="D181" s="145" t="s">
        <v>163</v>
      </c>
      <c r="E181" s="159" t="s">
        <v>28</v>
      </c>
      <c r="F181" s="160" t="s">
        <v>167</v>
      </c>
      <c r="H181" s="161">
        <v>66.77</v>
      </c>
      <c r="I181" s="162"/>
      <c r="L181" s="158"/>
      <c r="M181" s="163"/>
      <c r="T181" s="164"/>
      <c r="AT181" s="159" t="s">
        <v>163</v>
      </c>
      <c r="AU181" s="159" t="s">
        <v>82</v>
      </c>
      <c r="AV181" s="13" t="s">
        <v>157</v>
      </c>
      <c r="AW181" s="13" t="s">
        <v>35</v>
      </c>
      <c r="AX181" s="13" t="s">
        <v>80</v>
      </c>
      <c r="AY181" s="159" t="s">
        <v>150</v>
      </c>
    </row>
    <row r="182" spans="2:65" s="1" customFormat="1" ht="21.75" customHeight="1">
      <c r="B182" s="33"/>
      <c r="C182" s="132" t="s">
        <v>270</v>
      </c>
      <c r="D182" s="132" t="s">
        <v>152</v>
      </c>
      <c r="E182" s="133" t="s">
        <v>271</v>
      </c>
      <c r="F182" s="134" t="s">
        <v>272</v>
      </c>
      <c r="G182" s="135" t="s">
        <v>236</v>
      </c>
      <c r="H182" s="136">
        <v>44.27</v>
      </c>
      <c r="I182" s="137"/>
      <c r="J182" s="138">
        <f>ROUND(I182*H182,2)</f>
        <v>0</v>
      </c>
      <c r="K182" s="134" t="s">
        <v>156</v>
      </c>
      <c r="L182" s="33"/>
      <c r="M182" s="139" t="s">
        <v>28</v>
      </c>
      <c r="N182" s="140" t="s">
        <v>44</v>
      </c>
      <c r="P182" s="141">
        <f>O182*H182</f>
        <v>0</v>
      </c>
      <c r="Q182" s="141">
        <v>0</v>
      </c>
      <c r="R182" s="141">
        <f>Q182*H182</f>
        <v>0</v>
      </c>
      <c r="S182" s="141">
        <v>0</v>
      </c>
      <c r="T182" s="142">
        <f>S182*H182</f>
        <v>0</v>
      </c>
      <c r="AR182" s="143" t="s">
        <v>157</v>
      </c>
      <c r="AT182" s="143" t="s">
        <v>152</v>
      </c>
      <c r="AU182" s="143" t="s">
        <v>82</v>
      </c>
      <c r="AY182" s="18" t="s">
        <v>150</v>
      </c>
      <c r="BE182" s="144">
        <f>IF(N182="základní",J182,0)</f>
        <v>0</v>
      </c>
      <c r="BF182" s="144">
        <f>IF(N182="snížená",J182,0)</f>
        <v>0</v>
      </c>
      <c r="BG182" s="144">
        <f>IF(N182="zákl. přenesená",J182,0)</f>
        <v>0</v>
      </c>
      <c r="BH182" s="144">
        <f>IF(N182="sníž. přenesená",J182,0)</f>
        <v>0</v>
      </c>
      <c r="BI182" s="144">
        <f>IF(N182="nulová",J182,0)</f>
        <v>0</v>
      </c>
      <c r="BJ182" s="18" t="s">
        <v>80</v>
      </c>
      <c r="BK182" s="144">
        <f>ROUND(I182*H182,2)</f>
        <v>0</v>
      </c>
      <c r="BL182" s="18" t="s">
        <v>157</v>
      </c>
      <c r="BM182" s="143" t="s">
        <v>273</v>
      </c>
    </row>
    <row r="183" spans="2:65" s="1" customFormat="1" ht="19.5">
      <c r="B183" s="33"/>
      <c r="D183" s="145" t="s">
        <v>159</v>
      </c>
      <c r="F183" s="146" t="s">
        <v>274</v>
      </c>
      <c r="I183" s="147"/>
      <c r="L183" s="33"/>
      <c r="M183" s="148"/>
      <c r="T183" s="54"/>
      <c r="AT183" s="18" t="s">
        <v>159</v>
      </c>
      <c r="AU183" s="18" t="s">
        <v>82</v>
      </c>
    </row>
    <row r="184" spans="2:65" s="1" customFormat="1" ht="11.25">
      <c r="B184" s="33"/>
      <c r="D184" s="149" t="s">
        <v>161</v>
      </c>
      <c r="F184" s="150" t="s">
        <v>275</v>
      </c>
      <c r="I184" s="147"/>
      <c r="L184" s="33"/>
      <c r="M184" s="148"/>
      <c r="T184" s="54"/>
      <c r="AT184" s="18" t="s">
        <v>161</v>
      </c>
      <c r="AU184" s="18" t="s">
        <v>82</v>
      </c>
    </row>
    <row r="185" spans="2:65" s="12" customFormat="1" ht="11.25">
      <c r="B185" s="151"/>
      <c r="D185" s="145" t="s">
        <v>163</v>
      </c>
      <c r="E185" s="152" t="s">
        <v>28</v>
      </c>
      <c r="F185" s="153" t="s">
        <v>276</v>
      </c>
      <c r="H185" s="154">
        <v>44.27</v>
      </c>
      <c r="I185" s="155"/>
      <c r="L185" s="151"/>
      <c r="M185" s="156"/>
      <c r="T185" s="157"/>
      <c r="AT185" s="152" t="s">
        <v>163</v>
      </c>
      <c r="AU185" s="152" t="s">
        <v>82</v>
      </c>
      <c r="AV185" s="12" t="s">
        <v>82</v>
      </c>
      <c r="AW185" s="12" t="s">
        <v>35</v>
      </c>
      <c r="AX185" s="12" t="s">
        <v>80</v>
      </c>
      <c r="AY185" s="152" t="s">
        <v>150</v>
      </c>
    </row>
    <row r="186" spans="2:65" s="1" customFormat="1" ht="33" customHeight="1">
      <c r="B186" s="33"/>
      <c r="C186" s="132" t="s">
        <v>277</v>
      </c>
      <c r="D186" s="132" t="s">
        <v>152</v>
      </c>
      <c r="E186" s="133" t="s">
        <v>278</v>
      </c>
      <c r="F186" s="134" t="s">
        <v>279</v>
      </c>
      <c r="G186" s="135" t="s">
        <v>236</v>
      </c>
      <c r="H186" s="136">
        <v>27.72</v>
      </c>
      <c r="I186" s="137"/>
      <c r="J186" s="138">
        <f>ROUND(I186*H186,2)</f>
        <v>0</v>
      </c>
      <c r="K186" s="134" t="s">
        <v>156</v>
      </c>
      <c r="L186" s="33"/>
      <c r="M186" s="139" t="s">
        <v>28</v>
      </c>
      <c r="N186" s="140" t="s">
        <v>44</v>
      </c>
      <c r="P186" s="141">
        <f>O186*H186</f>
        <v>0</v>
      </c>
      <c r="Q186" s="141">
        <v>0</v>
      </c>
      <c r="R186" s="141">
        <f>Q186*H186</f>
        <v>0</v>
      </c>
      <c r="S186" s="141">
        <v>0</v>
      </c>
      <c r="T186" s="142">
        <f>S186*H186</f>
        <v>0</v>
      </c>
      <c r="AR186" s="143" t="s">
        <v>157</v>
      </c>
      <c r="AT186" s="143" t="s">
        <v>152</v>
      </c>
      <c r="AU186" s="143" t="s">
        <v>82</v>
      </c>
      <c r="AY186" s="18" t="s">
        <v>150</v>
      </c>
      <c r="BE186" s="144">
        <f>IF(N186="základní",J186,0)</f>
        <v>0</v>
      </c>
      <c r="BF186" s="144">
        <f>IF(N186="snížená",J186,0)</f>
        <v>0</v>
      </c>
      <c r="BG186" s="144">
        <f>IF(N186="zákl. přenesená",J186,0)</f>
        <v>0</v>
      </c>
      <c r="BH186" s="144">
        <f>IF(N186="sníž. přenesená",J186,0)</f>
        <v>0</v>
      </c>
      <c r="BI186" s="144">
        <f>IF(N186="nulová",J186,0)</f>
        <v>0</v>
      </c>
      <c r="BJ186" s="18" t="s">
        <v>80</v>
      </c>
      <c r="BK186" s="144">
        <f>ROUND(I186*H186,2)</f>
        <v>0</v>
      </c>
      <c r="BL186" s="18" t="s">
        <v>157</v>
      </c>
      <c r="BM186" s="143" t="s">
        <v>280</v>
      </c>
    </row>
    <row r="187" spans="2:65" s="1" customFormat="1" ht="29.25">
      <c r="B187" s="33"/>
      <c r="D187" s="145" t="s">
        <v>159</v>
      </c>
      <c r="F187" s="146" t="s">
        <v>281</v>
      </c>
      <c r="I187" s="147"/>
      <c r="L187" s="33"/>
      <c r="M187" s="148"/>
      <c r="T187" s="54"/>
      <c r="AT187" s="18" t="s">
        <v>159</v>
      </c>
      <c r="AU187" s="18" t="s">
        <v>82</v>
      </c>
    </row>
    <row r="188" spans="2:65" s="1" customFormat="1" ht="11.25">
      <c r="B188" s="33"/>
      <c r="D188" s="149" t="s">
        <v>161</v>
      </c>
      <c r="F188" s="150" t="s">
        <v>282</v>
      </c>
      <c r="I188" s="147"/>
      <c r="L188" s="33"/>
      <c r="M188" s="148"/>
      <c r="T188" s="54"/>
      <c r="AT188" s="18" t="s">
        <v>161</v>
      </c>
      <c r="AU188" s="18" t="s">
        <v>82</v>
      </c>
    </row>
    <row r="189" spans="2:65" s="12" customFormat="1" ht="11.25">
      <c r="B189" s="151"/>
      <c r="D189" s="145" t="s">
        <v>163</v>
      </c>
      <c r="E189" s="152" t="s">
        <v>28</v>
      </c>
      <c r="F189" s="153" t="s">
        <v>283</v>
      </c>
      <c r="H189" s="154">
        <v>27.72</v>
      </c>
      <c r="I189" s="155"/>
      <c r="L189" s="151"/>
      <c r="M189" s="156"/>
      <c r="T189" s="157"/>
      <c r="AT189" s="152" t="s">
        <v>163</v>
      </c>
      <c r="AU189" s="152" t="s">
        <v>82</v>
      </c>
      <c r="AV189" s="12" t="s">
        <v>82</v>
      </c>
      <c r="AW189" s="12" t="s">
        <v>35</v>
      </c>
      <c r="AX189" s="12" t="s">
        <v>80</v>
      </c>
      <c r="AY189" s="152" t="s">
        <v>150</v>
      </c>
    </row>
    <row r="190" spans="2:65" s="1" customFormat="1" ht="24.2" customHeight="1">
      <c r="B190" s="33"/>
      <c r="C190" s="132" t="s">
        <v>284</v>
      </c>
      <c r="D190" s="132" t="s">
        <v>152</v>
      </c>
      <c r="E190" s="133" t="s">
        <v>285</v>
      </c>
      <c r="F190" s="134" t="s">
        <v>286</v>
      </c>
      <c r="G190" s="135" t="s">
        <v>236</v>
      </c>
      <c r="H190" s="136">
        <v>44.27</v>
      </c>
      <c r="I190" s="137"/>
      <c r="J190" s="138">
        <f>ROUND(I190*H190,2)</f>
        <v>0</v>
      </c>
      <c r="K190" s="134" t="s">
        <v>156</v>
      </c>
      <c r="L190" s="33"/>
      <c r="M190" s="139" t="s">
        <v>28</v>
      </c>
      <c r="N190" s="140" t="s">
        <v>44</v>
      </c>
      <c r="P190" s="141">
        <f>O190*H190</f>
        <v>0</v>
      </c>
      <c r="Q190" s="141">
        <v>0</v>
      </c>
      <c r="R190" s="141">
        <f>Q190*H190</f>
        <v>0</v>
      </c>
      <c r="S190" s="141">
        <v>0</v>
      </c>
      <c r="T190" s="142">
        <f>S190*H190</f>
        <v>0</v>
      </c>
      <c r="AR190" s="143" t="s">
        <v>157</v>
      </c>
      <c r="AT190" s="143" t="s">
        <v>152</v>
      </c>
      <c r="AU190" s="143" t="s">
        <v>82</v>
      </c>
      <c r="AY190" s="18" t="s">
        <v>150</v>
      </c>
      <c r="BE190" s="144">
        <f>IF(N190="základní",J190,0)</f>
        <v>0</v>
      </c>
      <c r="BF190" s="144">
        <f>IF(N190="snížená",J190,0)</f>
        <v>0</v>
      </c>
      <c r="BG190" s="144">
        <f>IF(N190="zákl. přenesená",J190,0)</f>
        <v>0</v>
      </c>
      <c r="BH190" s="144">
        <f>IF(N190="sníž. přenesená",J190,0)</f>
        <v>0</v>
      </c>
      <c r="BI190" s="144">
        <f>IF(N190="nulová",J190,0)</f>
        <v>0</v>
      </c>
      <c r="BJ190" s="18" t="s">
        <v>80</v>
      </c>
      <c r="BK190" s="144">
        <f>ROUND(I190*H190,2)</f>
        <v>0</v>
      </c>
      <c r="BL190" s="18" t="s">
        <v>157</v>
      </c>
      <c r="BM190" s="143" t="s">
        <v>287</v>
      </c>
    </row>
    <row r="191" spans="2:65" s="1" customFormat="1" ht="29.25">
      <c r="B191" s="33"/>
      <c r="D191" s="145" t="s">
        <v>159</v>
      </c>
      <c r="F191" s="146" t="s">
        <v>288</v>
      </c>
      <c r="I191" s="147"/>
      <c r="L191" s="33"/>
      <c r="M191" s="148"/>
      <c r="T191" s="54"/>
      <c r="AT191" s="18" t="s">
        <v>159</v>
      </c>
      <c r="AU191" s="18" t="s">
        <v>82</v>
      </c>
    </row>
    <row r="192" spans="2:65" s="1" customFormat="1" ht="11.25">
      <c r="B192" s="33"/>
      <c r="D192" s="149" t="s">
        <v>161</v>
      </c>
      <c r="F192" s="150" t="s">
        <v>289</v>
      </c>
      <c r="I192" s="147"/>
      <c r="L192" s="33"/>
      <c r="M192" s="148"/>
      <c r="T192" s="54"/>
      <c r="AT192" s="18" t="s">
        <v>161</v>
      </c>
      <c r="AU192" s="18" t="s">
        <v>82</v>
      </c>
    </row>
    <row r="193" spans="2:65" s="12" customFormat="1" ht="11.25">
      <c r="B193" s="151"/>
      <c r="D193" s="145" t="s">
        <v>163</v>
      </c>
      <c r="E193" s="152" t="s">
        <v>28</v>
      </c>
      <c r="F193" s="153" t="s">
        <v>276</v>
      </c>
      <c r="H193" s="154">
        <v>44.27</v>
      </c>
      <c r="I193" s="155"/>
      <c r="L193" s="151"/>
      <c r="M193" s="156"/>
      <c r="T193" s="157"/>
      <c r="AT193" s="152" t="s">
        <v>163</v>
      </c>
      <c r="AU193" s="152" t="s">
        <v>82</v>
      </c>
      <c r="AV193" s="12" t="s">
        <v>82</v>
      </c>
      <c r="AW193" s="12" t="s">
        <v>35</v>
      </c>
      <c r="AX193" s="12" t="s">
        <v>80</v>
      </c>
      <c r="AY193" s="152" t="s">
        <v>150</v>
      </c>
    </row>
    <row r="194" spans="2:65" s="1" customFormat="1" ht="24.2" customHeight="1">
      <c r="B194" s="33"/>
      <c r="C194" s="132" t="s">
        <v>290</v>
      </c>
      <c r="D194" s="132" t="s">
        <v>152</v>
      </c>
      <c r="E194" s="133" t="s">
        <v>291</v>
      </c>
      <c r="F194" s="134" t="s">
        <v>292</v>
      </c>
      <c r="G194" s="135" t="s">
        <v>236</v>
      </c>
      <c r="H194" s="136">
        <v>27.72</v>
      </c>
      <c r="I194" s="137"/>
      <c r="J194" s="138">
        <f>ROUND(I194*H194,2)</f>
        <v>0</v>
      </c>
      <c r="K194" s="134" t="s">
        <v>156</v>
      </c>
      <c r="L194" s="33"/>
      <c r="M194" s="139" t="s">
        <v>28</v>
      </c>
      <c r="N194" s="140" t="s">
        <v>44</v>
      </c>
      <c r="P194" s="141">
        <f>O194*H194</f>
        <v>0</v>
      </c>
      <c r="Q194" s="141">
        <v>0</v>
      </c>
      <c r="R194" s="141">
        <f>Q194*H194</f>
        <v>0</v>
      </c>
      <c r="S194" s="141">
        <v>0</v>
      </c>
      <c r="T194" s="142">
        <f>S194*H194</f>
        <v>0</v>
      </c>
      <c r="AR194" s="143" t="s">
        <v>157</v>
      </c>
      <c r="AT194" s="143" t="s">
        <v>152</v>
      </c>
      <c r="AU194" s="143" t="s">
        <v>82</v>
      </c>
      <c r="AY194" s="18" t="s">
        <v>150</v>
      </c>
      <c r="BE194" s="144">
        <f>IF(N194="základní",J194,0)</f>
        <v>0</v>
      </c>
      <c r="BF194" s="144">
        <f>IF(N194="snížená",J194,0)</f>
        <v>0</v>
      </c>
      <c r="BG194" s="144">
        <f>IF(N194="zákl. přenesená",J194,0)</f>
        <v>0</v>
      </c>
      <c r="BH194" s="144">
        <f>IF(N194="sníž. přenesená",J194,0)</f>
        <v>0</v>
      </c>
      <c r="BI194" s="144">
        <f>IF(N194="nulová",J194,0)</f>
        <v>0</v>
      </c>
      <c r="BJ194" s="18" t="s">
        <v>80</v>
      </c>
      <c r="BK194" s="144">
        <f>ROUND(I194*H194,2)</f>
        <v>0</v>
      </c>
      <c r="BL194" s="18" t="s">
        <v>157</v>
      </c>
      <c r="BM194" s="143" t="s">
        <v>293</v>
      </c>
    </row>
    <row r="195" spans="2:65" s="1" customFormat="1" ht="11.25">
      <c r="B195" s="33"/>
      <c r="D195" s="145" t="s">
        <v>159</v>
      </c>
      <c r="F195" s="146" t="s">
        <v>294</v>
      </c>
      <c r="I195" s="147"/>
      <c r="L195" s="33"/>
      <c r="M195" s="148"/>
      <c r="T195" s="54"/>
      <c r="AT195" s="18" t="s">
        <v>159</v>
      </c>
      <c r="AU195" s="18" t="s">
        <v>82</v>
      </c>
    </row>
    <row r="196" spans="2:65" s="1" customFormat="1" ht="11.25">
      <c r="B196" s="33"/>
      <c r="D196" s="149" t="s">
        <v>161</v>
      </c>
      <c r="F196" s="150" t="s">
        <v>295</v>
      </c>
      <c r="I196" s="147"/>
      <c r="L196" s="33"/>
      <c r="M196" s="148"/>
      <c r="T196" s="54"/>
      <c r="AT196" s="18" t="s">
        <v>161</v>
      </c>
      <c r="AU196" s="18" t="s">
        <v>82</v>
      </c>
    </row>
    <row r="197" spans="2:65" s="12" customFormat="1" ht="11.25">
      <c r="B197" s="151"/>
      <c r="D197" s="145" t="s">
        <v>163</v>
      </c>
      <c r="E197" s="152" t="s">
        <v>28</v>
      </c>
      <c r="F197" s="153" t="s">
        <v>296</v>
      </c>
      <c r="H197" s="154">
        <v>27.72</v>
      </c>
      <c r="I197" s="155"/>
      <c r="L197" s="151"/>
      <c r="M197" s="156"/>
      <c r="T197" s="157"/>
      <c r="AT197" s="152" t="s">
        <v>163</v>
      </c>
      <c r="AU197" s="152" t="s">
        <v>82</v>
      </c>
      <c r="AV197" s="12" t="s">
        <v>82</v>
      </c>
      <c r="AW197" s="12" t="s">
        <v>35</v>
      </c>
      <c r="AX197" s="12" t="s">
        <v>80</v>
      </c>
      <c r="AY197" s="152" t="s">
        <v>150</v>
      </c>
    </row>
    <row r="198" spans="2:65" s="1" customFormat="1" ht="21.75" customHeight="1">
      <c r="B198" s="33"/>
      <c r="C198" s="132" t="s">
        <v>297</v>
      </c>
      <c r="D198" s="132" t="s">
        <v>152</v>
      </c>
      <c r="E198" s="133" t="s">
        <v>298</v>
      </c>
      <c r="F198" s="134" t="s">
        <v>299</v>
      </c>
      <c r="G198" s="135" t="s">
        <v>236</v>
      </c>
      <c r="H198" s="136">
        <v>29.03</v>
      </c>
      <c r="I198" s="137"/>
      <c r="J198" s="138">
        <f>ROUND(I198*H198,2)</f>
        <v>0</v>
      </c>
      <c r="K198" s="134" t="s">
        <v>156</v>
      </c>
      <c r="L198" s="33"/>
      <c r="M198" s="139" t="s">
        <v>28</v>
      </c>
      <c r="N198" s="140" t="s">
        <v>44</v>
      </c>
      <c r="P198" s="141">
        <f>O198*H198</f>
        <v>0</v>
      </c>
      <c r="Q198" s="141">
        <v>0</v>
      </c>
      <c r="R198" s="141">
        <f>Q198*H198</f>
        <v>0</v>
      </c>
      <c r="S198" s="141">
        <v>0</v>
      </c>
      <c r="T198" s="142">
        <f>S198*H198</f>
        <v>0</v>
      </c>
      <c r="AR198" s="143" t="s">
        <v>157</v>
      </c>
      <c r="AT198" s="143" t="s">
        <v>152</v>
      </c>
      <c r="AU198" s="143" t="s">
        <v>82</v>
      </c>
      <c r="AY198" s="18" t="s">
        <v>150</v>
      </c>
      <c r="BE198" s="144">
        <f>IF(N198="základní",J198,0)</f>
        <v>0</v>
      </c>
      <c r="BF198" s="144">
        <f>IF(N198="snížená",J198,0)</f>
        <v>0</v>
      </c>
      <c r="BG198" s="144">
        <f>IF(N198="zákl. přenesená",J198,0)</f>
        <v>0</v>
      </c>
      <c r="BH198" s="144">
        <f>IF(N198="sníž. přenesená",J198,0)</f>
        <v>0</v>
      </c>
      <c r="BI198" s="144">
        <f>IF(N198="nulová",J198,0)</f>
        <v>0</v>
      </c>
      <c r="BJ198" s="18" t="s">
        <v>80</v>
      </c>
      <c r="BK198" s="144">
        <f>ROUND(I198*H198,2)</f>
        <v>0</v>
      </c>
      <c r="BL198" s="18" t="s">
        <v>157</v>
      </c>
      <c r="BM198" s="143" t="s">
        <v>300</v>
      </c>
    </row>
    <row r="199" spans="2:65" s="1" customFormat="1" ht="19.5">
      <c r="B199" s="33"/>
      <c r="D199" s="145" t="s">
        <v>159</v>
      </c>
      <c r="F199" s="146" t="s">
        <v>301</v>
      </c>
      <c r="I199" s="147"/>
      <c r="L199" s="33"/>
      <c r="M199" s="148"/>
      <c r="T199" s="54"/>
      <c r="AT199" s="18" t="s">
        <v>159</v>
      </c>
      <c r="AU199" s="18" t="s">
        <v>82</v>
      </c>
    </row>
    <row r="200" spans="2:65" s="1" customFormat="1" ht="11.25">
      <c r="B200" s="33"/>
      <c r="D200" s="149" t="s">
        <v>161</v>
      </c>
      <c r="F200" s="150" t="s">
        <v>302</v>
      </c>
      <c r="I200" s="147"/>
      <c r="L200" s="33"/>
      <c r="M200" s="148"/>
      <c r="T200" s="54"/>
      <c r="AT200" s="18" t="s">
        <v>161</v>
      </c>
      <c r="AU200" s="18" t="s">
        <v>82</v>
      </c>
    </row>
    <row r="201" spans="2:65" s="12" customFormat="1" ht="11.25">
      <c r="B201" s="151"/>
      <c r="D201" s="145" t="s">
        <v>163</v>
      </c>
      <c r="E201" s="152" t="s">
        <v>28</v>
      </c>
      <c r="F201" s="153" t="s">
        <v>303</v>
      </c>
      <c r="H201" s="154">
        <v>29.03</v>
      </c>
      <c r="I201" s="155"/>
      <c r="L201" s="151"/>
      <c r="M201" s="156"/>
      <c r="T201" s="157"/>
      <c r="AT201" s="152" t="s">
        <v>163</v>
      </c>
      <c r="AU201" s="152" t="s">
        <v>82</v>
      </c>
      <c r="AV201" s="12" t="s">
        <v>82</v>
      </c>
      <c r="AW201" s="12" t="s">
        <v>35</v>
      </c>
      <c r="AX201" s="12" t="s">
        <v>80</v>
      </c>
      <c r="AY201" s="152" t="s">
        <v>150</v>
      </c>
    </row>
    <row r="202" spans="2:65" s="1" customFormat="1" ht="33" customHeight="1">
      <c r="B202" s="33"/>
      <c r="C202" s="132" t="s">
        <v>7</v>
      </c>
      <c r="D202" s="132" t="s">
        <v>152</v>
      </c>
      <c r="E202" s="133" t="s">
        <v>304</v>
      </c>
      <c r="F202" s="134" t="s">
        <v>305</v>
      </c>
      <c r="G202" s="135" t="s">
        <v>236</v>
      </c>
      <c r="H202" s="136">
        <v>29.03</v>
      </c>
      <c r="I202" s="137"/>
      <c r="J202" s="138">
        <f>ROUND(I202*H202,2)</f>
        <v>0</v>
      </c>
      <c r="K202" s="134" t="s">
        <v>156</v>
      </c>
      <c r="L202" s="33"/>
      <c r="M202" s="139" t="s">
        <v>28</v>
      </c>
      <c r="N202" s="140" t="s">
        <v>44</v>
      </c>
      <c r="P202" s="141">
        <f>O202*H202</f>
        <v>0</v>
      </c>
      <c r="Q202" s="141">
        <v>0</v>
      </c>
      <c r="R202" s="141">
        <f>Q202*H202</f>
        <v>0</v>
      </c>
      <c r="S202" s="141">
        <v>0</v>
      </c>
      <c r="T202" s="142">
        <f>S202*H202</f>
        <v>0</v>
      </c>
      <c r="AR202" s="143" t="s">
        <v>157</v>
      </c>
      <c r="AT202" s="143" t="s">
        <v>152</v>
      </c>
      <c r="AU202" s="143" t="s">
        <v>82</v>
      </c>
      <c r="AY202" s="18" t="s">
        <v>150</v>
      </c>
      <c r="BE202" s="144">
        <f>IF(N202="základní",J202,0)</f>
        <v>0</v>
      </c>
      <c r="BF202" s="144">
        <f>IF(N202="snížená",J202,0)</f>
        <v>0</v>
      </c>
      <c r="BG202" s="144">
        <f>IF(N202="zákl. přenesená",J202,0)</f>
        <v>0</v>
      </c>
      <c r="BH202" s="144">
        <f>IF(N202="sníž. přenesená",J202,0)</f>
        <v>0</v>
      </c>
      <c r="BI202" s="144">
        <f>IF(N202="nulová",J202,0)</f>
        <v>0</v>
      </c>
      <c r="BJ202" s="18" t="s">
        <v>80</v>
      </c>
      <c r="BK202" s="144">
        <f>ROUND(I202*H202,2)</f>
        <v>0</v>
      </c>
      <c r="BL202" s="18" t="s">
        <v>157</v>
      </c>
      <c r="BM202" s="143" t="s">
        <v>306</v>
      </c>
    </row>
    <row r="203" spans="2:65" s="1" customFormat="1" ht="29.25">
      <c r="B203" s="33"/>
      <c r="D203" s="145" t="s">
        <v>159</v>
      </c>
      <c r="F203" s="146" t="s">
        <v>307</v>
      </c>
      <c r="I203" s="147"/>
      <c r="L203" s="33"/>
      <c r="M203" s="148"/>
      <c r="T203" s="54"/>
      <c r="AT203" s="18" t="s">
        <v>159</v>
      </c>
      <c r="AU203" s="18" t="s">
        <v>82</v>
      </c>
    </row>
    <row r="204" spans="2:65" s="1" customFormat="1" ht="11.25">
      <c r="B204" s="33"/>
      <c r="D204" s="149" t="s">
        <v>161</v>
      </c>
      <c r="F204" s="150" t="s">
        <v>308</v>
      </c>
      <c r="I204" s="147"/>
      <c r="L204" s="33"/>
      <c r="M204" s="148"/>
      <c r="T204" s="54"/>
      <c r="AT204" s="18" t="s">
        <v>161</v>
      </c>
      <c r="AU204" s="18" t="s">
        <v>82</v>
      </c>
    </row>
    <row r="205" spans="2:65" s="12" customFormat="1" ht="11.25">
      <c r="B205" s="151"/>
      <c r="D205" s="145" t="s">
        <v>163</v>
      </c>
      <c r="E205" s="152" t="s">
        <v>28</v>
      </c>
      <c r="F205" s="153" t="s">
        <v>303</v>
      </c>
      <c r="H205" s="154">
        <v>29.03</v>
      </c>
      <c r="I205" s="155"/>
      <c r="L205" s="151"/>
      <c r="M205" s="156"/>
      <c r="T205" s="157"/>
      <c r="AT205" s="152" t="s">
        <v>163</v>
      </c>
      <c r="AU205" s="152" t="s">
        <v>82</v>
      </c>
      <c r="AV205" s="12" t="s">
        <v>82</v>
      </c>
      <c r="AW205" s="12" t="s">
        <v>35</v>
      </c>
      <c r="AX205" s="12" t="s">
        <v>80</v>
      </c>
      <c r="AY205" s="152" t="s">
        <v>150</v>
      </c>
    </row>
    <row r="206" spans="2:65" s="1" customFormat="1" ht="24.2" customHeight="1">
      <c r="B206" s="33"/>
      <c r="C206" s="132" t="s">
        <v>309</v>
      </c>
      <c r="D206" s="132" t="s">
        <v>152</v>
      </c>
      <c r="E206" s="133" t="s">
        <v>310</v>
      </c>
      <c r="F206" s="134" t="s">
        <v>311</v>
      </c>
      <c r="G206" s="135" t="s">
        <v>236</v>
      </c>
      <c r="H206" s="136">
        <v>1.95</v>
      </c>
      <c r="I206" s="137"/>
      <c r="J206" s="138">
        <f>ROUND(I206*H206,2)</f>
        <v>0</v>
      </c>
      <c r="K206" s="134" t="s">
        <v>156</v>
      </c>
      <c r="L206" s="33"/>
      <c r="M206" s="139" t="s">
        <v>28</v>
      </c>
      <c r="N206" s="140" t="s">
        <v>44</v>
      </c>
      <c r="P206" s="141">
        <f>O206*H206</f>
        <v>0</v>
      </c>
      <c r="Q206" s="141">
        <v>0.1837</v>
      </c>
      <c r="R206" s="141">
        <f>Q206*H206</f>
        <v>0.35821500000000001</v>
      </c>
      <c r="S206" s="141">
        <v>0</v>
      </c>
      <c r="T206" s="142">
        <f>S206*H206</f>
        <v>0</v>
      </c>
      <c r="AR206" s="143" t="s">
        <v>157</v>
      </c>
      <c r="AT206" s="143" t="s">
        <v>152</v>
      </c>
      <c r="AU206" s="143" t="s">
        <v>82</v>
      </c>
      <c r="AY206" s="18" t="s">
        <v>150</v>
      </c>
      <c r="BE206" s="144">
        <f>IF(N206="základní",J206,0)</f>
        <v>0</v>
      </c>
      <c r="BF206" s="144">
        <f>IF(N206="snížená",J206,0)</f>
        <v>0</v>
      </c>
      <c r="BG206" s="144">
        <f>IF(N206="zákl. přenesená",J206,0)</f>
        <v>0</v>
      </c>
      <c r="BH206" s="144">
        <f>IF(N206="sníž. přenesená",J206,0)</f>
        <v>0</v>
      </c>
      <c r="BI206" s="144">
        <f>IF(N206="nulová",J206,0)</f>
        <v>0</v>
      </c>
      <c r="BJ206" s="18" t="s">
        <v>80</v>
      </c>
      <c r="BK206" s="144">
        <f>ROUND(I206*H206,2)</f>
        <v>0</v>
      </c>
      <c r="BL206" s="18" t="s">
        <v>157</v>
      </c>
      <c r="BM206" s="143" t="s">
        <v>312</v>
      </c>
    </row>
    <row r="207" spans="2:65" s="1" customFormat="1" ht="39">
      <c r="B207" s="33"/>
      <c r="D207" s="145" t="s">
        <v>159</v>
      </c>
      <c r="F207" s="146" t="s">
        <v>313</v>
      </c>
      <c r="I207" s="147"/>
      <c r="L207" s="33"/>
      <c r="M207" s="148"/>
      <c r="T207" s="54"/>
      <c r="AT207" s="18" t="s">
        <v>159</v>
      </c>
      <c r="AU207" s="18" t="s">
        <v>82</v>
      </c>
    </row>
    <row r="208" spans="2:65" s="1" customFormat="1" ht="11.25">
      <c r="B208" s="33"/>
      <c r="D208" s="149" t="s">
        <v>161</v>
      </c>
      <c r="F208" s="150" t="s">
        <v>314</v>
      </c>
      <c r="I208" s="147"/>
      <c r="L208" s="33"/>
      <c r="M208" s="148"/>
      <c r="T208" s="54"/>
      <c r="AT208" s="18" t="s">
        <v>161</v>
      </c>
      <c r="AU208" s="18" t="s">
        <v>82</v>
      </c>
    </row>
    <row r="209" spans="2:65" s="12" customFormat="1" ht="11.25">
      <c r="B209" s="151"/>
      <c r="D209" s="145" t="s">
        <v>163</v>
      </c>
      <c r="E209" s="152" t="s">
        <v>28</v>
      </c>
      <c r="F209" s="153" t="s">
        <v>315</v>
      </c>
      <c r="H209" s="154">
        <v>1.95</v>
      </c>
      <c r="I209" s="155"/>
      <c r="L209" s="151"/>
      <c r="M209" s="156"/>
      <c r="T209" s="157"/>
      <c r="AT209" s="152" t="s">
        <v>163</v>
      </c>
      <c r="AU209" s="152" t="s">
        <v>82</v>
      </c>
      <c r="AV209" s="12" t="s">
        <v>82</v>
      </c>
      <c r="AW209" s="12" t="s">
        <v>35</v>
      </c>
      <c r="AX209" s="12" t="s">
        <v>80</v>
      </c>
      <c r="AY209" s="152" t="s">
        <v>150</v>
      </c>
    </row>
    <row r="210" spans="2:65" s="1" customFormat="1" ht="24.2" customHeight="1">
      <c r="B210" s="33"/>
      <c r="C210" s="132" t="s">
        <v>316</v>
      </c>
      <c r="D210" s="132" t="s">
        <v>152</v>
      </c>
      <c r="E210" s="133" t="s">
        <v>317</v>
      </c>
      <c r="F210" s="134" t="s">
        <v>318</v>
      </c>
      <c r="G210" s="135" t="s">
        <v>236</v>
      </c>
      <c r="H210" s="136">
        <v>52.48</v>
      </c>
      <c r="I210" s="137"/>
      <c r="J210" s="138">
        <f>ROUND(I210*H210,2)</f>
        <v>0</v>
      </c>
      <c r="K210" s="134" t="s">
        <v>156</v>
      </c>
      <c r="L210" s="33"/>
      <c r="M210" s="139" t="s">
        <v>28</v>
      </c>
      <c r="N210" s="140" t="s">
        <v>44</v>
      </c>
      <c r="P210" s="141">
        <f>O210*H210</f>
        <v>0</v>
      </c>
      <c r="Q210" s="141">
        <v>0.16703000000000001</v>
      </c>
      <c r="R210" s="141">
        <f>Q210*H210</f>
        <v>8.7657343999999995</v>
      </c>
      <c r="S210" s="141">
        <v>0</v>
      </c>
      <c r="T210" s="142">
        <f>S210*H210</f>
        <v>0</v>
      </c>
      <c r="AR210" s="143" t="s">
        <v>157</v>
      </c>
      <c r="AT210" s="143" t="s">
        <v>152</v>
      </c>
      <c r="AU210" s="143" t="s">
        <v>82</v>
      </c>
      <c r="AY210" s="18" t="s">
        <v>150</v>
      </c>
      <c r="BE210" s="144">
        <f>IF(N210="základní",J210,0)</f>
        <v>0</v>
      </c>
      <c r="BF210" s="144">
        <f>IF(N210="snížená",J210,0)</f>
        <v>0</v>
      </c>
      <c r="BG210" s="144">
        <f>IF(N210="zákl. přenesená",J210,0)</f>
        <v>0</v>
      </c>
      <c r="BH210" s="144">
        <f>IF(N210="sníž. přenesená",J210,0)</f>
        <v>0</v>
      </c>
      <c r="BI210" s="144">
        <f>IF(N210="nulová",J210,0)</f>
        <v>0</v>
      </c>
      <c r="BJ210" s="18" t="s">
        <v>80</v>
      </c>
      <c r="BK210" s="144">
        <f>ROUND(I210*H210,2)</f>
        <v>0</v>
      </c>
      <c r="BL210" s="18" t="s">
        <v>157</v>
      </c>
      <c r="BM210" s="143" t="s">
        <v>319</v>
      </c>
    </row>
    <row r="211" spans="2:65" s="1" customFormat="1" ht="39">
      <c r="B211" s="33"/>
      <c r="D211" s="145" t="s">
        <v>159</v>
      </c>
      <c r="F211" s="146" t="s">
        <v>320</v>
      </c>
      <c r="I211" s="147"/>
      <c r="L211" s="33"/>
      <c r="M211" s="148"/>
      <c r="T211" s="54"/>
      <c r="AT211" s="18" t="s">
        <v>159</v>
      </c>
      <c r="AU211" s="18" t="s">
        <v>82</v>
      </c>
    </row>
    <row r="212" spans="2:65" s="1" customFormat="1" ht="11.25">
      <c r="B212" s="33"/>
      <c r="D212" s="149" t="s">
        <v>161</v>
      </c>
      <c r="F212" s="150" t="s">
        <v>321</v>
      </c>
      <c r="I212" s="147"/>
      <c r="L212" s="33"/>
      <c r="M212" s="148"/>
      <c r="T212" s="54"/>
      <c r="AT212" s="18" t="s">
        <v>161</v>
      </c>
      <c r="AU212" s="18" t="s">
        <v>82</v>
      </c>
    </row>
    <row r="213" spans="2:65" s="1" customFormat="1" ht="29.25">
      <c r="B213" s="33"/>
      <c r="D213" s="145" t="s">
        <v>192</v>
      </c>
      <c r="F213" s="165" t="s">
        <v>322</v>
      </c>
      <c r="I213" s="147"/>
      <c r="L213" s="33"/>
      <c r="M213" s="148"/>
      <c r="T213" s="54"/>
      <c r="AT213" s="18" t="s">
        <v>192</v>
      </c>
      <c r="AU213" s="18" t="s">
        <v>82</v>
      </c>
    </row>
    <row r="214" spans="2:65" s="14" customFormat="1" ht="11.25">
      <c r="B214" s="176"/>
      <c r="D214" s="145" t="s">
        <v>163</v>
      </c>
      <c r="E214" s="177" t="s">
        <v>28</v>
      </c>
      <c r="F214" s="178" t="s">
        <v>323</v>
      </c>
      <c r="H214" s="177" t="s">
        <v>28</v>
      </c>
      <c r="I214" s="179"/>
      <c r="L214" s="176"/>
      <c r="M214" s="180"/>
      <c r="T214" s="181"/>
      <c r="AT214" s="177" t="s">
        <v>163</v>
      </c>
      <c r="AU214" s="177" t="s">
        <v>82</v>
      </c>
      <c r="AV214" s="14" t="s">
        <v>80</v>
      </c>
      <c r="AW214" s="14" t="s">
        <v>35</v>
      </c>
      <c r="AX214" s="14" t="s">
        <v>73</v>
      </c>
      <c r="AY214" s="177" t="s">
        <v>150</v>
      </c>
    </row>
    <row r="215" spans="2:65" s="12" customFormat="1" ht="11.25">
      <c r="B215" s="151"/>
      <c r="D215" s="145" t="s">
        <v>163</v>
      </c>
      <c r="E215" s="152" t="s">
        <v>28</v>
      </c>
      <c r="F215" s="153" t="s">
        <v>324</v>
      </c>
      <c r="H215" s="154">
        <v>37.119999999999997</v>
      </c>
      <c r="I215" s="155"/>
      <c r="L215" s="151"/>
      <c r="M215" s="156"/>
      <c r="T215" s="157"/>
      <c r="AT215" s="152" t="s">
        <v>163</v>
      </c>
      <c r="AU215" s="152" t="s">
        <v>82</v>
      </c>
      <c r="AV215" s="12" t="s">
        <v>82</v>
      </c>
      <c r="AW215" s="12" t="s">
        <v>35</v>
      </c>
      <c r="AX215" s="12" t="s">
        <v>73</v>
      </c>
      <c r="AY215" s="152" t="s">
        <v>150</v>
      </c>
    </row>
    <row r="216" spans="2:65" s="12" customFormat="1" ht="11.25">
      <c r="B216" s="151"/>
      <c r="D216" s="145" t="s">
        <v>163</v>
      </c>
      <c r="E216" s="152" t="s">
        <v>28</v>
      </c>
      <c r="F216" s="153" t="s">
        <v>325</v>
      </c>
      <c r="H216" s="154">
        <v>7.63</v>
      </c>
      <c r="I216" s="155"/>
      <c r="L216" s="151"/>
      <c r="M216" s="156"/>
      <c r="T216" s="157"/>
      <c r="AT216" s="152" t="s">
        <v>163</v>
      </c>
      <c r="AU216" s="152" t="s">
        <v>82</v>
      </c>
      <c r="AV216" s="12" t="s">
        <v>82</v>
      </c>
      <c r="AW216" s="12" t="s">
        <v>35</v>
      </c>
      <c r="AX216" s="12" t="s">
        <v>73</v>
      </c>
      <c r="AY216" s="152" t="s">
        <v>150</v>
      </c>
    </row>
    <row r="217" spans="2:65" s="12" customFormat="1" ht="11.25">
      <c r="B217" s="151"/>
      <c r="D217" s="145" t="s">
        <v>163</v>
      </c>
      <c r="E217" s="152" t="s">
        <v>28</v>
      </c>
      <c r="F217" s="153" t="s">
        <v>326</v>
      </c>
      <c r="H217" s="154">
        <v>1.44</v>
      </c>
      <c r="I217" s="155"/>
      <c r="L217" s="151"/>
      <c r="M217" s="156"/>
      <c r="T217" s="157"/>
      <c r="AT217" s="152" t="s">
        <v>163</v>
      </c>
      <c r="AU217" s="152" t="s">
        <v>82</v>
      </c>
      <c r="AV217" s="12" t="s">
        <v>82</v>
      </c>
      <c r="AW217" s="12" t="s">
        <v>35</v>
      </c>
      <c r="AX217" s="12" t="s">
        <v>73</v>
      </c>
      <c r="AY217" s="152" t="s">
        <v>150</v>
      </c>
    </row>
    <row r="218" spans="2:65" s="15" customFormat="1" ht="11.25">
      <c r="B218" s="182"/>
      <c r="D218" s="145" t="s">
        <v>163</v>
      </c>
      <c r="E218" s="183" t="s">
        <v>28</v>
      </c>
      <c r="F218" s="184" t="s">
        <v>327</v>
      </c>
      <c r="H218" s="185">
        <v>46.19</v>
      </c>
      <c r="I218" s="186"/>
      <c r="L218" s="182"/>
      <c r="M218" s="187"/>
      <c r="T218" s="188"/>
      <c r="AT218" s="183" t="s">
        <v>163</v>
      </c>
      <c r="AU218" s="183" t="s">
        <v>82</v>
      </c>
      <c r="AV218" s="15" t="s">
        <v>173</v>
      </c>
      <c r="AW218" s="15" t="s">
        <v>35</v>
      </c>
      <c r="AX218" s="15" t="s">
        <v>73</v>
      </c>
      <c r="AY218" s="183" t="s">
        <v>150</v>
      </c>
    </row>
    <row r="219" spans="2:65" s="14" customFormat="1" ht="11.25">
      <c r="B219" s="176"/>
      <c r="D219" s="145" t="s">
        <v>163</v>
      </c>
      <c r="E219" s="177" t="s">
        <v>28</v>
      </c>
      <c r="F219" s="178" t="s">
        <v>328</v>
      </c>
      <c r="H219" s="177" t="s">
        <v>28</v>
      </c>
      <c r="I219" s="179"/>
      <c r="L219" s="176"/>
      <c r="M219" s="180"/>
      <c r="T219" s="181"/>
      <c r="AT219" s="177" t="s">
        <v>163</v>
      </c>
      <c r="AU219" s="177" t="s">
        <v>82</v>
      </c>
      <c r="AV219" s="14" t="s">
        <v>80</v>
      </c>
      <c r="AW219" s="14" t="s">
        <v>35</v>
      </c>
      <c r="AX219" s="14" t="s">
        <v>73</v>
      </c>
      <c r="AY219" s="177" t="s">
        <v>150</v>
      </c>
    </row>
    <row r="220" spans="2:65" s="12" customFormat="1" ht="11.25">
      <c r="B220" s="151"/>
      <c r="D220" s="145" t="s">
        <v>163</v>
      </c>
      <c r="E220" s="152" t="s">
        <v>28</v>
      </c>
      <c r="F220" s="153" t="s">
        <v>329</v>
      </c>
      <c r="H220" s="154">
        <v>2.14</v>
      </c>
      <c r="I220" s="155"/>
      <c r="L220" s="151"/>
      <c r="M220" s="156"/>
      <c r="T220" s="157"/>
      <c r="AT220" s="152" t="s">
        <v>163</v>
      </c>
      <c r="AU220" s="152" t="s">
        <v>82</v>
      </c>
      <c r="AV220" s="12" t="s">
        <v>82</v>
      </c>
      <c r="AW220" s="12" t="s">
        <v>35</v>
      </c>
      <c r="AX220" s="12" t="s">
        <v>73</v>
      </c>
      <c r="AY220" s="152" t="s">
        <v>150</v>
      </c>
    </row>
    <row r="221" spans="2:65" s="12" customFormat="1" ht="11.25">
      <c r="B221" s="151"/>
      <c r="D221" s="145" t="s">
        <v>163</v>
      </c>
      <c r="E221" s="152" t="s">
        <v>28</v>
      </c>
      <c r="F221" s="153" t="s">
        <v>330</v>
      </c>
      <c r="H221" s="154">
        <v>3.19</v>
      </c>
      <c r="I221" s="155"/>
      <c r="L221" s="151"/>
      <c r="M221" s="156"/>
      <c r="T221" s="157"/>
      <c r="AT221" s="152" t="s">
        <v>163</v>
      </c>
      <c r="AU221" s="152" t="s">
        <v>82</v>
      </c>
      <c r="AV221" s="12" t="s">
        <v>82</v>
      </c>
      <c r="AW221" s="12" t="s">
        <v>35</v>
      </c>
      <c r="AX221" s="12" t="s">
        <v>73</v>
      </c>
      <c r="AY221" s="152" t="s">
        <v>150</v>
      </c>
    </row>
    <row r="222" spans="2:65" s="12" customFormat="1" ht="11.25">
      <c r="B222" s="151"/>
      <c r="D222" s="145" t="s">
        <v>163</v>
      </c>
      <c r="E222" s="152" t="s">
        <v>28</v>
      </c>
      <c r="F222" s="153" t="s">
        <v>331</v>
      </c>
      <c r="H222" s="154">
        <v>0.96</v>
      </c>
      <c r="I222" s="155"/>
      <c r="L222" s="151"/>
      <c r="M222" s="156"/>
      <c r="T222" s="157"/>
      <c r="AT222" s="152" t="s">
        <v>163</v>
      </c>
      <c r="AU222" s="152" t="s">
        <v>82</v>
      </c>
      <c r="AV222" s="12" t="s">
        <v>82</v>
      </c>
      <c r="AW222" s="12" t="s">
        <v>35</v>
      </c>
      <c r="AX222" s="12" t="s">
        <v>73</v>
      </c>
      <c r="AY222" s="152" t="s">
        <v>150</v>
      </c>
    </row>
    <row r="223" spans="2:65" s="15" customFormat="1" ht="11.25">
      <c r="B223" s="182"/>
      <c r="D223" s="145" t="s">
        <v>163</v>
      </c>
      <c r="E223" s="183" t="s">
        <v>28</v>
      </c>
      <c r="F223" s="184" t="s">
        <v>327</v>
      </c>
      <c r="H223" s="185">
        <v>6.29</v>
      </c>
      <c r="I223" s="186"/>
      <c r="L223" s="182"/>
      <c r="M223" s="187"/>
      <c r="T223" s="188"/>
      <c r="AT223" s="183" t="s">
        <v>163</v>
      </c>
      <c r="AU223" s="183" t="s">
        <v>82</v>
      </c>
      <c r="AV223" s="15" t="s">
        <v>173</v>
      </c>
      <c r="AW223" s="15" t="s">
        <v>35</v>
      </c>
      <c r="AX223" s="15" t="s">
        <v>73</v>
      </c>
      <c r="AY223" s="183" t="s">
        <v>150</v>
      </c>
    </row>
    <row r="224" spans="2:65" s="13" customFormat="1" ht="11.25">
      <c r="B224" s="158"/>
      <c r="D224" s="145" t="s">
        <v>163</v>
      </c>
      <c r="E224" s="159" t="s">
        <v>28</v>
      </c>
      <c r="F224" s="160" t="s">
        <v>167</v>
      </c>
      <c r="H224" s="161">
        <v>52.48</v>
      </c>
      <c r="I224" s="162"/>
      <c r="L224" s="158"/>
      <c r="M224" s="163"/>
      <c r="T224" s="164"/>
      <c r="AT224" s="159" t="s">
        <v>163</v>
      </c>
      <c r="AU224" s="159" t="s">
        <v>82</v>
      </c>
      <c r="AV224" s="13" t="s">
        <v>157</v>
      </c>
      <c r="AW224" s="13" t="s">
        <v>35</v>
      </c>
      <c r="AX224" s="13" t="s">
        <v>80</v>
      </c>
      <c r="AY224" s="159" t="s">
        <v>150</v>
      </c>
    </row>
    <row r="225" spans="2:65" s="1" customFormat="1" ht="16.5" customHeight="1">
      <c r="B225" s="33"/>
      <c r="C225" s="166" t="s">
        <v>332</v>
      </c>
      <c r="D225" s="166" t="s">
        <v>215</v>
      </c>
      <c r="E225" s="167" t="s">
        <v>333</v>
      </c>
      <c r="F225" s="168" t="s">
        <v>334</v>
      </c>
      <c r="G225" s="169" t="s">
        <v>236</v>
      </c>
      <c r="H225" s="170">
        <v>3.286</v>
      </c>
      <c r="I225" s="171"/>
      <c r="J225" s="172">
        <f>ROUND(I225*H225,2)</f>
        <v>0</v>
      </c>
      <c r="K225" s="168" t="s">
        <v>156</v>
      </c>
      <c r="L225" s="173"/>
      <c r="M225" s="174" t="s">
        <v>28</v>
      </c>
      <c r="N225" s="175" t="s">
        <v>44</v>
      </c>
      <c r="P225" s="141">
        <f>O225*H225</f>
        <v>0</v>
      </c>
      <c r="Q225" s="141">
        <v>0.11799999999999999</v>
      </c>
      <c r="R225" s="141">
        <f>Q225*H225</f>
        <v>0.38774799999999998</v>
      </c>
      <c r="S225" s="141">
        <v>0</v>
      </c>
      <c r="T225" s="142">
        <f>S225*H225</f>
        <v>0</v>
      </c>
      <c r="AR225" s="143" t="s">
        <v>214</v>
      </c>
      <c r="AT225" s="143" t="s">
        <v>215</v>
      </c>
      <c r="AU225" s="143" t="s">
        <v>82</v>
      </c>
      <c r="AY225" s="18" t="s">
        <v>150</v>
      </c>
      <c r="BE225" s="144">
        <f>IF(N225="základní",J225,0)</f>
        <v>0</v>
      </c>
      <c r="BF225" s="144">
        <f>IF(N225="snížená",J225,0)</f>
        <v>0</v>
      </c>
      <c r="BG225" s="144">
        <f>IF(N225="zákl. přenesená",J225,0)</f>
        <v>0</v>
      </c>
      <c r="BH225" s="144">
        <f>IF(N225="sníž. přenesená",J225,0)</f>
        <v>0</v>
      </c>
      <c r="BI225" s="144">
        <f>IF(N225="nulová",J225,0)</f>
        <v>0</v>
      </c>
      <c r="BJ225" s="18" t="s">
        <v>80</v>
      </c>
      <c r="BK225" s="144">
        <f>ROUND(I225*H225,2)</f>
        <v>0</v>
      </c>
      <c r="BL225" s="18" t="s">
        <v>157</v>
      </c>
      <c r="BM225" s="143" t="s">
        <v>335</v>
      </c>
    </row>
    <row r="226" spans="2:65" s="1" customFormat="1" ht="11.25">
      <c r="B226" s="33"/>
      <c r="D226" s="145" t="s">
        <v>159</v>
      </c>
      <c r="F226" s="146" t="s">
        <v>334</v>
      </c>
      <c r="I226" s="147"/>
      <c r="L226" s="33"/>
      <c r="M226" s="148"/>
      <c r="T226" s="54"/>
      <c r="AT226" s="18" t="s">
        <v>159</v>
      </c>
      <c r="AU226" s="18" t="s">
        <v>82</v>
      </c>
    </row>
    <row r="227" spans="2:65" s="12" customFormat="1" ht="11.25">
      <c r="B227" s="151"/>
      <c r="D227" s="145" t="s">
        <v>163</v>
      </c>
      <c r="E227" s="152" t="s">
        <v>28</v>
      </c>
      <c r="F227" s="153" t="s">
        <v>336</v>
      </c>
      <c r="H227" s="154">
        <v>3.19</v>
      </c>
      <c r="I227" s="155"/>
      <c r="L227" s="151"/>
      <c r="M227" s="156"/>
      <c r="T227" s="157"/>
      <c r="AT227" s="152" t="s">
        <v>163</v>
      </c>
      <c r="AU227" s="152" t="s">
        <v>82</v>
      </c>
      <c r="AV227" s="12" t="s">
        <v>82</v>
      </c>
      <c r="AW227" s="12" t="s">
        <v>35</v>
      </c>
      <c r="AX227" s="12" t="s">
        <v>80</v>
      </c>
      <c r="AY227" s="152" t="s">
        <v>150</v>
      </c>
    </row>
    <row r="228" spans="2:65" s="12" customFormat="1" ht="11.25">
      <c r="B228" s="151"/>
      <c r="D228" s="145" t="s">
        <v>163</v>
      </c>
      <c r="F228" s="153" t="s">
        <v>337</v>
      </c>
      <c r="H228" s="154">
        <v>3.286</v>
      </c>
      <c r="I228" s="155"/>
      <c r="L228" s="151"/>
      <c r="M228" s="156"/>
      <c r="T228" s="157"/>
      <c r="AT228" s="152" t="s">
        <v>163</v>
      </c>
      <c r="AU228" s="152" t="s">
        <v>82</v>
      </c>
      <c r="AV228" s="12" t="s">
        <v>82</v>
      </c>
      <c r="AW228" s="12" t="s">
        <v>4</v>
      </c>
      <c r="AX228" s="12" t="s">
        <v>80</v>
      </c>
      <c r="AY228" s="152" t="s">
        <v>150</v>
      </c>
    </row>
    <row r="229" spans="2:65" s="1" customFormat="1" ht="16.5" customHeight="1">
      <c r="B229" s="33"/>
      <c r="C229" s="166" t="s">
        <v>338</v>
      </c>
      <c r="D229" s="166" t="s">
        <v>215</v>
      </c>
      <c r="E229" s="167" t="s">
        <v>339</v>
      </c>
      <c r="F229" s="168" t="s">
        <v>340</v>
      </c>
      <c r="G229" s="169" t="s">
        <v>236</v>
      </c>
      <c r="H229" s="170">
        <v>2.2040000000000002</v>
      </c>
      <c r="I229" s="171"/>
      <c r="J229" s="172">
        <f>ROUND(I229*H229,2)</f>
        <v>0</v>
      </c>
      <c r="K229" s="168" t="s">
        <v>156</v>
      </c>
      <c r="L229" s="173"/>
      <c r="M229" s="174" t="s">
        <v>28</v>
      </c>
      <c r="N229" s="175" t="s">
        <v>44</v>
      </c>
      <c r="P229" s="141">
        <f>O229*H229</f>
        <v>0</v>
      </c>
      <c r="Q229" s="141">
        <v>0.11799999999999999</v>
      </c>
      <c r="R229" s="141">
        <f>Q229*H229</f>
        <v>0.26007200000000003</v>
      </c>
      <c r="S229" s="141">
        <v>0</v>
      </c>
      <c r="T229" s="142">
        <f>S229*H229</f>
        <v>0</v>
      </c>
      <c r="AR229" s="143" t="s">
        <v>214</v>
      </c>
      <c r="AT229" s="143" t="s">
        <v>215</v>
      </c>
      <c r="AU229" s="143" t="s">
        <v>82</v>
      </c>
      <c r="AY229" s="18" t="s">
        <v>150</v>
      </c>
      <c r="BE229" s="144">
        <f>IF(N229="základní",J229,0)</f>
        <v>0</v>
      </c>
      <c r="BF229" s="144">
        <f>IF(N229="snížená",J229,0)</f>
        <v>0</v>
      </c>
      <c r="BG229" s="144">
        <f>IF(N229="zákl. přenesená",J229,0)</f>
        <v>0</v>
      </c>
      <c r="BH229" s="144">
        <f>IF(N229="sníž. přenesená",J229,0)</f>
        <v>0</v>
      </c>
      <c r="BI229" s="144">
        <f>IF(N229="nulová",J229,0)</f>
        <v>0</v>
      </c>
      <c r="BJ229" s="18" t="s">
        <v>80</v>
      </c>
      <c r="BK229" s="144">
        <f>ROUND(I229*H229,2)</f>
        <v>0</v>
      </c>
      <c r="BL229" s="18" t="s">
        <v>157</v>
      </c>
      <c r="BM229" s="143" t="s">
        <v>341</v>
      </c>
    </row>
    <row r="230" spans="2:65" s="1" customFormat="1" ht="11.25">
      <c r="B230" s="33"/>
      <c r="D230" s="145" t="s">
        <v>159</v>
      </c>
      <c r="F230" s="146" t="s">
        <v>340</v>
      </c>
      <c r="I230" s="147"/>
      <c r="L230" s="33"/>
      <c r="M230" s="148"/>
      <c r="T230" s="54"/>
      <c r="AT230" s="18" t="s">
        <v>159</v>
      </c>
      <c r="AU230" s="18" t="s">
        <v>82</v>
      </c>
    </row>
    <row r="231" spans="2:65" s="12" customFormat="1" ht="11.25">
      <c r="B231" s="151"/>
      <c r="D231" s="145" t="s">
        <v>163</v>
      </c>
      <c r="E231" s="152" t="s">
        <v>28</v>
      </c>
      <c r="F231" s="153" t="s">
        <v>342</v>
      </c>
      <c r="H231" s="154">
        <v>2.14</v>
      </c>
      <c r="I231" s="155"/>
      <c r="L231" s="151"/>
      <c r="M231" s="156"/>
      <c r="T231" s="157"/>
      <c r="AT231" s="152" t="s">
        <v>163</v>
      </c>
      <c r="AU231" s="152" t="s">
        <v>82</v>
      </c>
      <c r="AV231" s="12" t="s">
        <v>82</v>
      </c>
      <c r="AW231" s="12" t="s">
        <v>35</v>
      </c>
      <c r="AX231" s="12" t="s">
        <v>80</v>
      </c>
      <c r="AY231" s="152" t="s">
        <v>150</v>
      </c>
    </row>
    <row r="232" spans="2:65" s="12" customFormat="1" ht="11.25">
      <c r="B232" s="151"/>
      <c r="D232" s="145" t="s">
        <v>163</v>
      </c>
      <c r="F232" s="153" t="s">
        <v>343</v>
      </c>
      <c r="H232" s="154">
        <v>2.2040000000000002</v>
      </c>
      <c r="I232" s="155"/>
      <c r="L232" s="151"/>
      <c r="M232" s="156"/>
      <c r="T232" s="157"/>
      <c r="AT232" s="152" t="s">
        <v>163</v>
      </c>
      <c r="AU232" s="152" t="s">
        <v>82</v>
      </c>
      <c r="AV232" s="12" t="s">
        <v>82</v>
      </c>
      <c r="AW232" s="12" t="s">
        <v>4</v>
      </c>
      <c r="AX232" s="12" t="s">
        <v>80</v>
      </c>
      <c r="AY232" s="152" t="s">
        <v>150</v>
      </c>
    </row>
    <row r="233" spans="2:65" s="1" customFormat="1" ht="16.5" customHeight="1">
      <c r="B233" s="33"/>
      <c r="C233" s="166" t="s">
        <v>344</v>
      </c>
      <c r="D233" s="166" t="s">
        <v>215</v>
      </c>
      <c r="E233" s="167" t="s">
        <v>345</v>
      </c>
      <c r="F233" s="168" t="s">
        <v>346</v>
      </c>
      <c r="G233" s="169" t="s">
        <v>236</v>
      </c>
      <c r="H233" s="170">
        <v>0.98899999999999999</v>
      </c>
      <c r="I233" s="171"/>
      <c r="J233" s="172">
        <f>ROUND(I233*H233,2)</f>
        <v>0</v>
      </c>
      <c r="K233" s="168" t="s">
        <v>28</v>
      </c>
      <c r="L233" s="173"/>
      <c r="M233" s="174" t="s">
        <v>28</v>
      </c>
      <c r="N233" s="175" t="s">
        <v>44</v>
      </c>
      <c r="P233" s="141">
        <f>O233*H233</f>
        <v>0</v>
      </c>
      <c r="Q233" s="141">
        <v>0.11799999999999999</v>
      </c>
      <c r="R233" s="141">
        <f>Q233*H233</f>
        <v>0.11670199999999999</v>
      </c>
      <c r="S233" s="141">
        <v>0</v>
      </c>
      <c r="T233" s="142">
        <f>S233*H233</f>
        <v>0</v>
      </c>
      <c r="AR233" s="143" t="s">
        <v>214</v>
      </c>
      <c r="AT233" s="143" t="s">
        <v>215</v>
      </c>
      <c r="AU233" s="143" t="s">
        <v>82</v>
      </c>
      <c r="AY233" s="18" t="s">
        <v>150</v>
      </c>
      <c r="BE233" s="144">
        <f>IF(N233="základní",J233,0)</f>
        <v>0</v>
      </c>
      <c r="BF233" s="144">
        <f>IF(N233="snížená",J233,0)</f>
        <v>0</v>
      </c>
      <c r="BG233" s="144">
        <f>IF(N233="zákl. přenesená",J233,0)</f>
        <v>0</v>
      </c>
      <c r="BH233" s="144">
        <f>IF(N233="sníž. přenesená",J233,0)</f>
        <v>0</v>
      </c>
      <c r="BI233" s="144">
        <f>IF(N233="nulová",J233,0)</f>
        <v>0</v>
      </c>
      <c r="BJ233" s="18" t="s">
        <v>80</v>
      </c>
      <c r="BK233" s="144">
        <f>ROUND(I233*H233,2)</f>
        <v>0</v>
      </c>
      <c r="BL233" s="18" t="s">
        <v>157</v>
      </c>
      <c r="BM233" s="143" t="s">
        <v>347</v>
      </c>
    </row>
    <row r="234" spans="2:65" s="1" customFormat="1" ht="11.25">
      <c r="B234" s="33"/>
      <c r="D234" s="145" t="s">
        <v>159</v>
      </c>
      <c r="F234" s="146" t="s">
        <v>346</v>
      </c>
      <c r="I234" s="147"/>
      <c r="L234" s="33"/>
      <c r="M234" s="148"/>
      <c r="T234" s="54"/>
      <c r="AT234" s="18" t="s">
        <v>159</v>
      </c>
      <c r="AU234" s="18" t="s">
        <v>82</v>
      </c>
    </row>
    <row r="235" spans="2:65" s="12" customFormat="1" ht="11.25">
      <c r="B235" s="151"/>
      <c r="D235" s="145" t="s">
        <v>163</v>
      </c>
      <c r="E235" s="152" t="s">
        <v>28</v>
      </c>
      <c r="F235" s="153" t="s">
        <v>348</v>
      </c>
      <c r="H235" s="154">
        <v>0.96</v>
      </c>
      <c r="I235" s="155"/>
      <c r="L235" s="151"/>
      <c r="M235" s="156"/>
      <c r="T235" s="157"/>
      <c r="AT235" s="152" t="s">
        <v>163</v>
      </c>
      <c r="AU235" s="152" t="s">
        <v>82</v>
      </c>
      <c r="AV235" s="12" t="s">
        <v>82</v>
      </c>
      <c r="AW235" s="12" t="s">
        <v>35</v>
      </c>
      <c r="AX235" s="12" t="s">
        <v>80</v>
      </c>
      <c r="AY235" s="152" t="s">
        <v>150</v>
      </c>
    </row>
    <row r="236" spans="2:65" s="12" customFormat="1" ht="11.25">
      <c r="B236" s="151"/>
      <c r="D236" s="145" t="s">
        <v>163</v>
      </c>
      <c r="F236" s="153" t="s">
        <v>349</v>
      </c>
      <c r="H236" s="154">
        <v>0.98899999999999999</v>
      </c>
      <c r="I236" s="155"/>
      <c r="L236" s="151"/>
      <c r="M236" s="156"/>
      <c r="T236" s="157"/>
      <c r="AT236" s="152" t="s">
        <v>163</v>
      </c>
      <c r="AU236" s="152" t="s">
        <v>82</v>
      </c>
      <c r="AV236" s="12" t="s">
        <v>82</v>
      </c>
      <c r="AW236" s="12" t="s">
        <v>4</v>
      </c>
      <c r="AX236" s="12" t="s">
        <v>80</v>
      </c>
      <c r="AY236" s="152" t="s">
        <v>150</v>
      </c>
    </row>
    <row r="237" spans="2:65" s="1" customFormat="1" ht="24.2" customHeight="1">
      <c r="B237" s="33"/>
      <c r="C237" s="132" t="s">
        <v>350</v>
      </c>
      <c r="D237" s="132" t="s">
        <v>152</v>
      </c>
      <c r="E237" s="133" t="s">
        <v>351</v>
      </c>
      <c r="F237" s="134" t="s">
        <v>352</v>
      </c>
      <c r="G237" s="135" t="s">
        <v>236</v>
      </c>
      <c r="H237" s="136">
        <v>94.81</v>
      </c>
      <c r="I237" s="137"/>
      <c r="J237" s="138">
        <f>ROUND(I237*H237,2)</f>
        <v>0</v>
      </c>
      <c r="K237" s="134" t="s">
        <v>156</v>
      </c>
      <c r="L237" s="33"/>
      <c r="M237" s="139" t="s">
        <v>28</v>
      </c>
      <c r="N237" s="140" t="s">
        <v>44</v>
      </c>
      <c r="P237" s="141">
        <f>O237*H237</f>
        <v>0</v>
      </c>
      <c r="Q237" s="141">
        <v>0.25083</v>
      </c>
      <c r="R237" s="141">
        <f>Q237*H237</f>
        <v>23.781192300000001</v>
      </c>
      <c r="S237" s="141">
        <v>0</v>
      </c>
      <c r="T237" s="142">
        <f>S237*H237</f>
        <v>0</v>
      </c>
      <c r="AR237" s="143" t="s">
        <v>157</v>
      </c>
      <c r="AT237" s="143" t="s">
        <v>152</v>
      </c>
      <c r="AU237" s="143" t="s">
        <v>82</v>
      </c>
      <c r="AY237" s="18" t="s">
        <v>150</v>
      </c>
      <c r="BE237" s="144">
        <f>IF(N237="základní",J237,0)</f>
        <v>0</v>
      </c>
      <c r="BF237" s="144">
        <f>IF(N237="snížená",J237,0)</f>
        <v>0</v>
      </c>
      <c r="BG237" s="144">
        <f>IF(N237="zákl. přenesená",J237,0)</f>
        <v>0</v>
      </c>
      <c r="BH237" s="144">
        <f>IF(N237="sníž. přenesená",J237,0)</f>
        <v>0</v>
      </c>
      <c r="BI237" s="144">
        <f>IF(N237="nulová",J237,0)</f>
        <v>0</v>
      </c>
      <c r="BJ237" s="18" t="s">
        <v>80</v>
      </c>
      <c r="BK237" s="144">
        <f>ROUND(I237*H237,2)</f>
        <v>0</v>
      </c>
      <c r="BL237" s="18" t="s">
        <v>157</v>
      </c>
      <c r="BM237" s="143" t="s">
        <v>353</v>
      </c>
    </row>
    <row r="238" spans="2:65" s="1" customFormat="1" ht="39">
      <c r="B238" s="33"/>
      <c r="D238" s="145" t="s">
        <v>159</v>
      </c>
      <c r="F238" s="146" t="s">
        <v>354</v>
      </c>
      <c r="I238" s="147"/>
      <c r="L238" s="33"/>
      <c r="M238" s="148"/>
      <c r="T238" s="54"/>
      <c r="AT238" s="18" t="s">
        <v>159</v>
      </c>
      <c r="AU238" s="18" t="s">
        <v>82</v>
      </c>
    </row>
    <row r="239" spans="2:65" s="1" customFormat="1" ht="11.25">
      <c r="B239" s="33"/>
      <c r="D239" s="149" t="s">
        <v>161</v>
      </c>
      <c r="F239" s="150" t="s">
        <v>355</v>
      </c>
      <c r="I239" s="147"/>
      <c r="L239" s="33"/>
      <c r="M239" s="148"/>
      <c r="T239" s="54"/>
      <c r="AT239" s="18" t="s">
        <v>161</v>
      </c>
      <c r="AU239" s="18" t="s">
        <v>82</v>
      </c>
    </row>
    <row r="240" spans="2:65" s="1" customFormat="1" ht="19.5">
      <c r="B240" s="33"/>
      <c r="D240" s="145" t="s">
        <v>192</v>
      </c>
      <c r="F240" s="165" t="s">
        <v>356</v>
      </c>
      <c r="I240" s="147"/>
      <c r="L240" s="33"/>
      <c r="M240" s="148"/>
      <c r="T240" s="54"/>
      <c r="AT240" s="18" t="s">
        <v>192</v>
      </c>
      <c r="AU240" s="18" t="s">
        <v>82</v>
      </c>
    </row>
    <row r="241" spans="2:65" s="14" customFormat="1" ht="11.25">
      <c r="B241" s="176"/>
      <c r="D241" s="145" t="s">
        <v>163</v>
      </c>
      <c r="E241" s="177" t="s">
        <v>28</v>
      </c>
      <c r="F241" s="178" t="s">
        <v>357</v>
      </c>
      <c r="H241" s="177" t="s">
        <v>28</v>
      </c>
      <c r="I241" s="179"/>
      <c r="L241" s="176"/>
      <c r="M241" s="180"/>
      <c r="T241" s="181"/>
      <c r="AT241" s="177" t="s">
        <v>163</v>
      </c>
      <c r="AU241" s="177" t="s">
        <v>82</v>
      </c>
      <c r="AV241" s="14" t="s">
        <v>80</v>
      </c>
      <c r="AW241" s="14" t="s">
        <v>35</v>
      </c>
      <c r="AX241" s="14" t="s">
        <v>73</v>
      </c>
      <c r="AY241" s="177" t="s">
        <v>150</v>
      </c>
    </row>
    <row r="242" spans="2:65" s="12" customFormat="1" ht="11.25">
      <c r="B242" s="151"/>
      <c r="D242" s="145" t="s">
        <v>163</v>
      </c>
      <c r="E242" s="152" t="s">
        <v>28</v>
      </c>
      <c r="F242" s="153" t="s">
        <v>358</v>
      </c>
      <c r="H242" s="154">
        <v>73.680000000000007</v>
      </c>
      <c r="I242" s="155"/>
      <c r="L242" s="151"/>
      <c r="M242" s="156"/>
      <c r="T242" s="157"/>
      <c r="AT242" s="152" t="s">
        <v>163</v>
      </c>
      <c r="AU242" s="152" t="s">
        <v>82</v>
      </c>
      <c r="AV242" s="12" t="s">
        <v>82</v>
      </c>
      <c r="AW242" s="12" t="s">
        <v>35</v>
      </c>
      <c r="AX242" s="12" t="s">
        <v>73</v>
      </c>
      <c r="AY242" s="152" t="s">
        <v>150</v>
      </c>
    </row>
    <row r="243" spans="2:65" s="12" customFormat="1" ht="11.25">
      <c r="B243" s="151"/>
      <c r="D243" s="145" t="s">
        <v>163</v>
      </c>
      <c r="E243" s="152" t="s">
        <v>28</v>
      </c>
      <c r="F243" s="153" t="s">
        <v>359</v>
      </c>
      <c r="H243" s="154">
        <v>21.13</v>
      </c>
      <c r="I243" s="155"/>
      <c r="L243" s="151"/>
      <c r="M243" s="156"/>
      <c r="T243" s="157"/>
      <c r="AT243" s="152" t="s">
        <v>163</v>
      </c>
      <c r="AU243" s="152" t="s">
        <v>82</v>
      </c>
      <c r="AV243" s="12" t="s">
        <v>82</v>
      </c>
      <c r="AW243" s="12" t="s">
        <v>35</v>
      </c>
      <c r="AX243" s="12" t="s">
        <v>73</v>
      </c>
      <c r="AY243" s="152" t="s">
        <v>150</v>
      </c>
    </row>
    <row r="244" spans="2:65" s="13" customFormat="1" ht="11.25">
      <c r="B244" s="158"/>
      <c r="D244" s="145" t="s">
        <v>163</v>
      </c>
      <c r="E244" s="159" t="s">
        <v>28</v>
      </c>
      <c r="F244" s="160" t="s">
        <v>167</v>
      </c>
      <c r="H244" s="161">
        <v>94.81</v>
      </c>
      <c r="I244" s="162"/>
      <c r="L244" s="158"/>
      <c r="M244" s="163"/>
      <c r="T244" s="164"/>
      <c r="AT244" s="159" t="s">
        <v>163</v>
      </c>
      <c r="AU244" s="159" t="s">
        <v>82</v>
      </c>
      <c r="AV244" s="13" t="s">
        <v>157</v>
      </c>
      <c r="AW244" s="13" t="s">
        <v>35</v>
      </c>
      <c r="AX244" s="13" t="s">
        <v>80</v>
      </c>
      <c r="AY244" s="159" t="s">
        <v>150</v>
      </c>
    </row>
    <row r="245" spans="2:65" s="1" customFormat="1" ht="21.75" customHeight="1">
      <c r="B245" s="33"/>
      <c r="C245" s="166" t="s">
        <v>360</v>
      </c>
      <c r="D245" s="166" t="s">
        <v>215</v>
      </c>
      <c r="E245" s="167" t="s">
        <v>361</v>
      </c>
      <c r="F245" s="168" t="s">
        <v>362</v>
      </c>
      <c r="G245" s="169" t="s">
        <v>236</v>
      </c>
      <c r="H245" s="170">
        <v>21.763999999999999</v>
      </c>
      <c r="I245" s="171"/>
      <c r="J245" s="172">
        <f>ROUND(I245*H245,2)</f>
        <v>0</v>
      </c>
      <c r="K245" s="168" t="s">
        <v>156</v>
      </c>
      <c r="L245" s="173"/>
      <c r="M245" s="174" t="s">
        <v>28</v>
      </c>
      <c r="N245" s="175" t="s">
        <v>44</v>
      </c>
      <c r="P245" s="141">
        <f>O245*H245</f>
        <v>0</v>
      </c>
      <c r="Q245" s="141">
        <v>0.222</v>
      </c>
      <c r="R245" s="141">
        <f>Q245*H245</f>
        <v>4.8316080000000001</v>
      </c>
      <c r="S245" s="141">
        <v>0</v>
      </c>
      <c r="T245" s="142">
        <f>S245*H245</f>
        <v>0</v>
      </c>
      <c r="AR245" s="143" t="s">
        <v>214</v>
      </c>
      <c r="AT245" s="143" t="s">
        <v>215</v>
      </c>
      <c r="AU245" s="143" t="s">
        <v>82</v>
      </c>
      <c r="AY245" s="18" t="s">
        <v>150</v>
      </c>
      <c r="BE245" s="144">
        <f>IF(N245="základní",J245,0)</f>
        <v>0</v>
      </c>
      <c r="BF245" s="144">
        <f>IF(N245="snížená",J245,0)</f>
        <v>0</v>
      </c>
      <c r="BG245" s="144">
        <f>IF(N245="zákl. přenesená",J245,0)</f>
        <v>0</v>
      </c>
      <c r="BH245" s="144">
        <f>IF(N245="sníž. přenesená",J245,0)</f>
        <v>0</v>
      </c>
      <c r="BI245" s="144">
        <f>IF(N245="nulová",J245,0)</f>
        <v>0</v>
      </c>
      <c r="BJ245" s="18" t="s">
        <v>80</v>
      </c>
      <c r="BK245" s="144">
        <f>ROUND(I245*H245,2)</f>
        <v>0</v>
      </c>
      <c r="BL245" s="18" t="s">
        <v>157</v>
      </c>
      <c r="BM245" s="143" t="s">
        <v>363</v>
      </c>
    </row>
    <row r="246" spans="2:65" s="1" customFormat="1" ht="11.25">
      <c r="B246" s="33"/>
      <c r="D246" s="145" t="s">
        <v>159</v>
      </c>
      <c r="F246" s="146" t="s">
        <v>362</v>
      </c>
      <c r="I246" s="147"/>
      <c r="L246" s="33"/>
      <c r="M246" s="148"/>
      <c r="T246" s="54"/>
      <c r="AT246" s="18" t="s">
        <v>159</v>
      </c>
      <c r="AU246" s="18" t="s">
        <v>82</v>
      </c>
    </row>
    <row r="247" spans="2:65" s="12" customFormat="1" ht="11.25">
      <c r="B247" s="151"/>
      <c r="D247" s="145" t="s">
        <v>163</v>
      </c>
      <c r="E247" s="152" t="s">
        <v>28</v>
      </c>
      <c r="F247" s="153" t="s">
        <v>364</v>
      </c>
      <c r="H247" s="154">
        <v>21.13</v>
      </c>
      <c r="I247" s="155"/>
      <c r="L247" s="151"/>
      <c r="M247" s="156"/>
      <c r="T247" s="157"/>
      <c r="AT247" s="152" t="s">
        <v>163</v>
      </c>
      <c r="AU247" s="152" t="s">
        <v>82</v>
      </c>
      <c r="AV247" s="12" t="s">
        <v>82</v>
      </c>
      <c r="AW247" s="12" t="s">
        <v>35</v>
      </c>
      <c r="AX247" s="12" t="s">
        <v>80</v>
      </c>
      <c r="AY247" s="152" t="s">
        <v>150</v>
      </c>
    </row>
    <row r="248" spans="2:65" s="12" customFormat="1" ht="11.25">
      <c r="B248" s="151"/>
      <c r="D248" s="145" t="s">
        <v>163</v>
      </c>
      <c r="F248" s="153" t="s">
        <v>365</v>
      </c>
      <c r="H248" s="154">
        <v>21.763999999999999</v>
      </c>
      <c r="I248" s="155"/>
      <c r="L248" s="151"/>
      <c r="M248" s="156"/>
      <c r="T248" s="157"/>
      <c r="AT248" s="152" t="s">
        <v>163</v>
      </c>
      <c r="AU248" s="152" t="s">
        <v>82</v>
      </c>
      <c r="AV248" s="12" t="s">
        <v>82</v>
      </c>
      <c r="AW248" s="12" t="s">
        <v>4</v>
      </c>
      <c r="AX248" s="12" t="s">
        <v>80</v>
      </c>
      <c r="AY248" s="152" t="s">
        <v>150</v>
      </c>
    </row>
    <row r="249" spans="2:65" s="1" customFormat="1" ht="33" customHeight="1">
      <c r="B249" s="33"/>
      <c r="C249" s="132" t="s">
        <v>366</v>
      </c>
      <c r="D249" s="132" t="s">
        <v>152</v>
      </c>
      <c r="E249" s="133" t="s">
        <v>367</v>
      </c>
      <c r="F249" s="134" t="s">
        <v>368</v>
      </c>
      <c r="G249" s="135" t="s">
        <v>236</v>
      </c>
      <c r="H249" s="136">
        <v>23.03</v>
      </c>
      <c r="I249" s="137"/>
      <c r="J249" s="138">
        <f>ROUND(I249*H249,2)</f>
        <v>0</v>
      </c>
      <c r="K249" s="134" t="s">
        <v>156</v>
      </c>
      <c r="L249" s="33"/>
      <c r="M249" s="139" t="s">
        <v>28</v>
      </c>
      <c r="N249" s="140" t="s">
        <v>44</v>
      </c>
      <c r="P249" s="141">
        <f>O249*H249</f>
        <v>0</v>
      </c>
      <c r="Q249" s="141">
        <v>0.10100000000000001</v>
      </c>
      <c r="R249" s="141">
        <f>Q249*H249</f>
        <v>2.3260300000000003</v>
      </c>
      <c r="S249" s="141">
        <v>0</v>
      </c>
      <c r="T249" s="142">
        <f>S249*H249</f>
        <v>0</v>
      </c>
      <c r="AR249" s="143" t="s">
        <v>157</v>
      </c>
      <c r="AT249" s="143" t="s">
        <v>152</v>
      </c>
      <c r="AU249" s="143" t="s">
        <v>82</v>
      </c>
      <c r="AY249" s="18" t="s">
        <v>150</v>
      </c>
      <c r="BE249" s="144">
        <f>IF(N249="základní",J249,0)</f>
        <v>0</v>
      </c>
      <c r="BF249" s="144">
        <f>IF(N249="snížená",J249,0)</f>
        <v>0</v>
      </c>
      <c r="BG249" s="144">
        <f>IF(N249="zákl. přenesená",J249,0)</f>
        <v>0</v>
      </c>
      <c r="BH249" s="144">
        <f>IF(N249="sníž. přenesená",J249,0)</f>
        <v>0</v>
      </c>
      <c r="BI249" s="144">
        <f>IF(N249="nulová",J249,0)</f>
        <v>0</v>
      </c>
      <c r="BJ249" s="18" t="s">
        <v>80</v>
      </c>
      <c r="BK249" s="144">
        <f>ROUND(I249*H249,2)</f>
        <v>0</v>
      </c>
      <c r="BL249" s="18" t="s">
        <v>157</v>
      </c>
      <c r="BM249" s="143" t="s">
        <v>369</v>
      </c>
    </row>
    <row r="250" spans="2:65" s="1" customFormat="1" ht="48.75">
      <c r="B250" s="33"/>
      <c r="D250" s="145" t="s">
        <v>159</v>
      </c>
      <c r="F250" s="146" t="s">
        <v>370</v>
      </c>
      <c r="I250" s="147"/>
      <c r="L250" s="33"/>
      <c r="M250" s="148"/>
      <c r="T250" s="54"/>
      <c r="AT250" s="18" t="s">
        <v>159</v>
      </c>
      <c r="AU250" s="18" t="s">
        <v>82</v>
      </c>
    </row>
    <row r="251" spans="2:65" s="1" customFormat="1" ht="11.25">
      <c r="B251" s="33"/>
      <c r="D251" s="149" t="s">
        <v>161</v>
      </c>
      <c r="F251" s="150" t="s">
        <v>371</v>
      </c>
      <c r="I251" s="147"/>
      <c r="L251" s="33"/>
      <c r="M251" s="148"/>
      <c r="T251" s="54"/>
      <c r="AT251" s="18" t="s">
        <v>161</v>
      </c>
      <c r="AU251" s="18" t="s">
        <v>82</v>
      </c>
    </row>
    <row r="252" spans="2:65" s="14" customFormat="1" ht="11.25">
      <c r="B252" s="176"/>
      <c r="D252" s="145" t="s">
        <v>163</v>
      </c>
      <c r="E252" s="177" t="s">
        <v>28</v>
      </c>
      <c r="F252" s="178" t="s">
        <v>372</v>
      </c>
      <c r="H252" s="177" t="s">
        <v>28</v>
      </c>
      <c r="I252" s="179"/>
      <c r="L252" s="176"/>
      <c r="M252" s="180"/>
      <c r="T252" s="181"/>
      <c r="AT252" s="177" t="s">
        <v>163</v>
      </c>
      <c r="AU252" s="177" t="s">
        <v>82</v>
      </c>
      <c r="AV252" s="14" t="s">
        <v>80</v>
      </c>
      <c r="AW252" s="14" t="s">
        <v>35</v>
      </c>
      <c r="AX252" s="14" t="s">
        <v>73</v>
      </c>
      <c r="AY252" s="177" t="s">
        <v>150</v>
      </c>
    </row>
    <row r="253" spans="2:65" s="12" customFormat="1" ht="11.25">
      <c r="B253" s="151"/>
      <c r="D253" s="145" t="s">
        <v>163</v>
      </c>
      <c r="E253" s="152" t="s">
        <v>28</v>
      </c>
      <c r="F253" s="153" t="s">
        <v>373</v>
      </c>
      <c r="H253" s="154">
        <v>14.02</v>
      </c>
      <c r="I253" s="155"/>
      <c r="L253" s="151"/>
      <c r="M253" s="156"/>
      <c r="T253" s="157"/>
      <c r="AT253" s="152" t="s">
        <v>163</v>
      </c>
      <c r="AU253" s="152" t="s">
        <v>82</v>
      </c>
      <c r="AV253" s="12" t="s">
        <v>82</v>
      </c>
      <c r="AW253" s="12" t="s">
        <v>35</v>
      </c>
      <c r="AX253" s="12" t="s">
        <v>73</v>
      </c>
      <c r="AY253" s="152" t="s">
        <v>150</v>
      </c>
    </row>
    <row r="254" spans="2:65" s="12" customFormat="1" ht="11.25">
      <c r="B254" s="151"/>
      <c r="D254" s="145" t="s">
        <v>163</v>
      </c>
      <c r="E254" s="152" t="s">
        <v>28</v>
      </c>
      <c r="F254" s="153" t="s">
        <v>374</v>
      </c>
      <c r="H254" s="154">
        <v>9.01</v>
      </c>
      <c r="I254" s="155"/>
      <c r="L254" s="151"/>
      <c r="M254" s="156"/>
      <c r="T254" s="157"/>
      <c r="AT254" s="152" t="s">
        <v>163</v>
      </c>
      <c r="AU254" s="152" t="s">
        <v>82</v>
      </c>
      <c r="AV254" s="12" t="s">
        <v>82</v>
      </c>
      <c r="AW254" s="12" t="s">
        <v>35</v>
      </c>
      <c r="AX254" s="12" t="s">
        <v>73</v>
      </c>
      <c r="AY254" s="152" t="s">
        <v>150</v>
      </c>
    </row>
    <row r="255" spans="2:65" s="13" customFormat="1" ht="11.25">
      <c r="B255" s="158"/>
      <c r="D255" s="145" t="s">
        <v>163</v>
      </c>
      <c r="E255" s="159" t="s">
        <v>28</v>
      </c>
      <c r="F255" s="160" t="s">
        <v>167</v>
      </c>
      <c r="H255" s="161">
        <v>23.03</v>
      </c>
      <c r="I255" s="162"/>
      <c r="L255" s="158"/>
      <c r="M255" s="163"/>
      <c r="T255" s="164"/>
      <c r="AT255" s="159" t="s">
        <v>163</v>
      </c>
      <c r="AU255" s="159" t="s">
        <v>82</v>
      </c>
      <c r="AV255" s="13" t="s">
        <v>157</v>
      </c>
      <c r="AW255" s="13" t="s">
        <v>35</v>
      </c>
      <c r="AX255" s="13" t="s">
        <v>80</v>
      </c>
      <c r="AY255" s="159" t="s">
        <v>150</v>
      </c>
    </row>
    <row r="256" spans="2:65" s="1" customFormat="1" ht="37.9" customHeight="1">
      <c r="B256" s="33"/>
      <c r="C256" s="166" t="s">
        <v>375</v>
      </c>
      <c r="D256" s="166" t="s">
        <v>215</v>
      </c>
      <c r="E256" s="167" t="s">
        <v>376</v>
      </c>
      <c r="F256" s="168" t="s">
        <v>377</v>
      </c>
      <c r="G256" s="169" t="s">
        <v>236</v>
      </c>
      <c r="H256" s="170">
        <v>14.441000000000001</v>
      </c>
      <c r="I256" s="171"/>
      <c r="J256" s="172">
        <f>ROUND(I256*H256,2)</f>
        <v>0</v>
      </c>
      <c r="K256" s="168" t="s">
        <v>28</v>
      </c>
      <c r="L256" s="173"/>
      <c r="M256" s="174" t="s">
        <v>28</v>
      </c>
      <c r="N256" s="175" t="s">
        <v>44</v>
      </c>
      <c r="P256" s="141">
        <f>O256*H256</f>
        <v>0</v>
      </c>
      <c r="Q256" s="141">
        <v>0.126</v>
      </c>
      <c r="R256" s="141">
        <f>Q256*H256</f>
        <v>1.819566</v>
      </c>
      <c r="S256" s="141">
        <v>0</v>
      </c>
      <c r="T256" s="142">
        <f>S256*H256</f>
        <v>0</v>
      </c>
      <c r="AR256" s="143" t="s">
        <v>214</v>
      </c>
      <c r="AT256" s="143" t="s">
        <v>215</v>
      </c>
      <c r="AU256" s="143" t="s">
        <v>82</v>
      </c>
      <c r="AY256" s="18" t="s">
        <v>150</v>
      </c>
      <c r="BE256" s="144">
        <f>IF(N256="základní",J256,0)</f>
        <v>0</v>
      </c>
      <c r="BF256" s="144">
        <f>IF(N256="snížená",J256,0)</f>
        <v>0</v>
      </c>
      <c r="BG256" s="144">
        <f>IF(N256="zákl. přenesená",J256,0)</f>
        <v>0</v>
      </c>
      <c r="BH256" s="144">
        <f>IF(N256="sníž. přenesená",J256,0)</f>
        <v>0</v>
      </c>
      <c r="BI256" s="144">
        <f>IF(N256="nulová",J256,0)</f>
        <v>0</v>
      </c>
      <c r="BJ256" s="18" t="s">
        <v>80</v>
      </c>
      <c r="BK256" s="144">
        <f>ROUND(I256*H256,2)</f>
        <v>0</v>
      </c>
      <c r="BL256" s="18" t="s">
        <v>157</v>
      </c>
      <c r="BM256" s="143" t="s">
        <v>378</v>
      </c>
    </row>
    <row r="257" spans="2:65" s="1" customFormat="1" ht="19.5">
      <c r="B257" s="33"/>
      <c r="D257" s="145" t="s">
        <v>159</v>
      </c>
      <c r="F257" s="146" t="s">
        <v>379</v>
      </c>
      <c r="I257" s="147"/>
      <c r="L257" s="33"/>
      <c r="M257" s="148"/>
      <c r="T257" s="54"/>
      <c r="AT257" s="18" t="s">
        <v>159</v>
      </c>
      <c r="AU257" s="18" t="s">
        <v>82</v>
      </c>
    </row>
    <row r="258" spans="2:65" s="1" customFormat="1" ht="19.5">
      <c r="B258" s="33"/>
      <c r="D258" s="145" t="s">
        <v>192</v>
      </c>
      <c r="F258" s="165" t="s">
        <v>380</v>
      </c>
      <c r="I258" s="147"/>
      <c r="L258" s="33"/>
      <c r="M258" s="148"/>
      <c r="T258" s="54"/>
      <c r="AT258" s="18" t="s">
        <v>192</v>
      </c>
      <c r="AU258" s="18" t="s">
        <v>82</v>
      </c>
    </row>
    <row r="259" spans="2:65" s="14" customFormat="1" ht="11.25">
      <c r="B259" s="176"/>
      <c r="D259" s="145" t="s">
        <v>163</v>
      </c>
      <c r="E259" s="177" t="s">
        <v>28</v>
      </c>
      <c r="F259" s="178" t="s">
        <v>372</v>
      </c>
      <c r="H259" s="177" t="s">
        <v>28</v>
      </c>
      <c r="I259" s="179"/>
      <c r="L259" s="176"/>
      <c r="M259" s="180"/>
      <c r="T259" s="181"/>
      <c r="AT259" s="177" t="s">
        <v>163</v>
      </c>
      <c r="AU259" s="177" t="s">
        <v>82</v>
      </c>
      <c r="AV259" s="14" t="s">
        <v>80</v>
      </c>
      <c r="AW259" s="14" t="s">
        <v>35</v>
      </c>
      <c r="AX259" s="14" t="s">
        <v>73</v>
      </c>
      <c r="AY259" s="177" t="s">
        <v>150</v>
      </c>
    </row>
    <row r="260" spans="2:65" s="12" customFormat="1" ht="11.25">
      <c r="B260" s="151"/>
      <c r="D260" s="145" t="s">
        <v>163</v>
      </c>
      <c r="E260" s="152" t="s">
        <v>28</v>
      </c>
      <c r="F260" s="153" t="s">
        <v>381</v>
      </c>
      <c r="H260" s="154">
        <v>14.02</v>
      </c>
      <c r="I260" s="155"/>
      <c r="L260" s="151"/>
      <c r="M260" s="156"/>
      <c r="T260" s="157"/>
      <c r="AT260" s="152" t="s">
        <v>163</v>
      </c>
      <c r="AU260" s="152" t="s">
        <v>82</v>
      </c>
      <c r="AV260" s="12" t="s">
        <v>82</v>
      </c>
      <c r="AW260" s="12" t="s">
        <v>35</v>
      </c>
      <c r="AX260" s="12" t="s">
        <v>73</v>
      </c>
      <c r="AY260" s="152" t="s">
        <v>150</v>
      </c>
    </row>
    <row r="261" spans="2:65" s="13" customFormat="1" ht="11.25">
      <c r="B261" s="158"/>
      <c r="D261" s="145" t="s">
        <v>163</v>
      </c>
      <c r="E261" s="159" t="s">
        <v>28</v>
      </c>
      <c r="F261" s="160" t="s">
        <v>167</v>
      </c>
      <c r="H261" s="161">
        <v>14.02</v>
      </c>
      <c r="I261" s="162"/>
      <c r="L261" s="158"/>
      <c r="M261" s="163"/>
      <c r="T261" s="164"/>
      <c r="AT261" s="159" t="s">
        <v>163</v>
      </c>
      <c r="AU261" s="159" t="s">
        <v>82</v>
      </c>
      <c r="AV261" s="13" t="s">
        <v>157</v>
      </c>
      <c r="AW261" s="13" t="s">
        <v>35</v>
      </c>
      <c r="AX261" s="13" t="s">
        <v>80</v>
      </c>
      <c r="AY261" s="159" t="s">
        <v>150</v>
      </c>
    </row>
    <row r="262" spans="2:65" s="12" customFormat="1" ht="11.25">
      <c r="B262" s="151"/>
      <c r="D262" s="145" t="s">
        <v>163</v>
      </c>
      <c r="F262" s="153" t="s">
        <v>382</v>
      </c>
      <c r="H262" s="154">
        <v>14.441000000000001</v>
      </c>
      <c r="I262" s="155"/>
      <c r="L262" s="151"/>
      <c r="M262" s="156"/>
      <c r="T262" s="157"/>
      <c r="AT262" s="152" t="s">
        <v>163</v>
      </c>
      <c r="AU262" s="152" t="s">
        <v>82</v>
      </c>
      <c r="AV262" s="12" t="s">
        <v>82</v>
      </c>
      <c r="AW262" s="12" t="s">
        <v>4</v>
      </c>
      <c r="AX262" s="12" t="s">
        <v>80</v>
      </c>
      <c r="AY262" s="152" t="s">
        <v>150</v>
      </c>
    </row>
    <row r="263" spans="2:65" s="1" customFormat="1" ht="24.2" customHeight="1">
      <c r="B263" s="33"/>
      <c r="C263" s="166" t="s">
        <v>383</v>
      </c>
      <c r="D263" s="166" t="s">
        <v>215</v>
      </c>
      <c r="E263" s="167" t="s">
        <v>384</v>
      </c>
      <c r="F263" s="168" t="s">
        <v>385</v>
      </c>
      <c r="G263" s="169" t="s">
        <v>236</v>
      </c>
      <c r="H263" s="170">
        <v>9.2799999999999994</v>
      </c>
      <c r="I263" s="171"/>
      <c r="J263" s="172">
        <f>ROUND(I263*H263,2)</f>
        <v>0</v>
      </c>
      <c r="K263" s="168" t="s">
        <v>28</v>
      </c>
      <c r="L263" s="173"/>
      <c r="M263" s="174" t="s">
        <v>28</v>
      </c>
      <c r="N263" s="175" t="s">
        <v>44</v>
      </c>
      <c r="P263" s="141">
        <f>O263*H263</f>
        <v>0</v>
      </c>
      <c r="Q263" s="141">
        <v>0.186</v>
      </c>
      <c r="R263" s="141">
        <f>Q263*H263</f>
        <v>1.7260799999999998</v>
      </c>
      <c r="S263" s="141">
        <v>0</v>
      </c>
      <c r="T263" s="142">
        <f>S263*H263</f>
        <v>0</v>
      </c>
      <c r="AR263" s="143" t="s">
        <v>214</v>
      </c>
      <c r="AT263" s="143" t="s">
        <v>215</v>
      </c>
      <c r="AU263" s="143" t="s">
        <v>82</v>
      </c>
      <c r="AY263" s="18" t="s">
        <v>150</v>
      </c>
      <c r="BE263" s="144">
        <f>IF(N263="základní",J263,0)</f>
        <v>0</v>
      </c>
      <c r="BF263" s="144">
        <f>IF(N263="snížená",J263,0)</f>
        <v>0</v>
      </c>
      <c r="BG263" s="144">
        <f>IF(N263="zákl. přenesená",J263,0)</f>
        <v>0</v>
      </c>
      <c r="BH263" s="144">
        <f>IF(N263="sníž. přenesená",J263,0)</f>
        <v>0</v>
      </c>
      <c r="BI263" s="144">
        <f>IF(N263="nulová",J263,0)</f>
        <v>0</v>
      </c>
      <c r="BJ263" s="18" t="s">
        <v>80</v>
      </c>
      <c r="BK263" s="144">
        <f>ROUND(I263*H263,2)</f>
        <v>0</v>
      </c>
      <c r="BL263" s="18" t="s">
        <v>157</v>
      </c>
      <c r="BM263" s="143" t="s">
        <v>386</v>
      </c>
    </row>
    <row r="264" spans="2:65" s="1" customFormat="1" ht="19.5">
      <c r="B264" s="33"/>
      <c r="D264" s="145" t="s">
        <v>159</v>
      </c>
      <c r="F264" s="146" t="s">
        <v>385</v>
      </c>
      <c r="I264" s="147"/>
      <c r="L264" s="33"/>
      <c r="M264" s="148"/>
      <c r="T264" s="54"/>
      <c r="AT264" s="18" t="s">
        <v>159</v>
      </c>
      <c r="AU264" s="18" t="s">
        <v>82</v>
      </c>
    </row>
    <row r="265" spans="2:65" s="14" customFormat="1" ht="11.25">
      <c r="B265" s="176"/>
      <c r="D265" s="145" t="s">
        <v>163</v>
      </c>
      <c r="E265" s="177" t="s">
        <v>28</v>
      </c>
      <c r="F265" s="178" t="s">
        <v>387</v>
      </c>
      <c r="H265" s="177" t="s">
        <v>28</v>
      </c>
      <c r="I265" s="179"/>
      <c r="L265" s="176"/>
      <c r="M265" s="180"/>
      <c r="T265" s="181"/>
      <c r="AT265" s="177" t="s">
        <v>163</v>
      </c>
      <c r="AU265" s="177" t="s">
        <v>82</v>
      </c>
      <c r="AV265" s="14" t="s">
        <v>80</v>
      </c>
      <c r="AW265" s="14" t="s">
        <v>35</v>
      </c>
      <c r="AX265" s="14" t="s">
        <v>73</v>
      </c>
      <c r="AY265" s="177" t="s">
        <v>150</v>
      </c>
    </row>
    <row r="266" spans="2:65" s="12" customFormat="1" ht="11.25">
      <c r="B266" s="151"/>
      <c r="D266" s="145" t="s">
        <v>163</v>
      </c>
      <c r="E266" s="152" t="s">
        <v>28</v>
      </c>
      <c r="F266" s="153" t="s">
        <v>388</v>
      </c>
      <c r="H266" s="154">
        <v>9.01</v>
      </c>
      <c r="I266" s="155"/>
      <c r="L266" s="151"/>
      <c r="M266" s="156"/>
      <c r="T266" s="157"/>
      <c r="AT266" s="152" t="s">
        <v>163</v>
      </c>
      <c r="AU266" s="152" t="s">
        <v>82</v>
      </c>
      <c r="AV266" s="12" t="s">
        <v>82</v>
      </c>
      <c r="AW266" s="12" t="s">
        <v>35</v>
      </c>
      <c r="AX266" s="12" t="s">
        <v>80</v>
      </c>
      <c r="AY266" s="152" t="s">
        <v>150</v>
      </c>
    </row>
    <row r="267" spans="2:65" s="12" customFormat="1" ht="11.25">
      <c r="B267" s="151"/>
      <c r="D267" s="145" t="s">
        <v>163</v>
      </c>
      <c r="F267" s="153" t="s">
        <v>389</v>
      </c>
      <c r="H267" s="154">
        <v>9.2799999999999994</v>
      </c>
      <c r="I267" s="155"/>
      <c r="L267" s="151"/>
      <c r="M267" s="156"/>
      <c r="T267" s="157"/>
      <c r="AT267" s="152" t="s">
        <v>163</v>
      </c>
      <c r="AU267" s="152" t="s">
        <v>82</v>
      </c>
      <c r="AV267" s="12" t="s">
        <v>82</v>
      </c>
      <c r="AW267" s="12" t="s">
        <v>4</v>
      </c>
      <c r="AX267" s="12" t="s">
        <v>80</v>
      </c>
      <c r="AY267" s="152" t="s">
        <v>150</v>
      </c>
    </row>
    <row r="268" spans="2:65" s="11" customFormat="1" ht="22.9" customHeight="1">
      <c r="B268" s="120"/>
      <c r="D268" s="121" t="s">
        <v>72</v>
      </c>
      <c r="E268" s="130" t="s">
        <v>214</v>
      </c>
      <c r="F268" s="130" t="s">
        <v>390</v>
      </c>
      <c r="I268" s="123"/>
      <c r="J268" s="131">
        <f>BK268</f>
        <v>0</v>
      </c>
      <c r="L268" s="120"/>
      <c r="M268" s="125"/>
      <c r="P268" s="126">
        <f>SUM(P269:P339)</f>
        <v>0</v>
      </c>
      <c r="R268" s="126">
        <f>SUM(R269:R339)</f>
        <v>1.3233756000000001</v>
      </c>
      <c r="T268" s="127">
        <f>SUM(T269:T339)</f>
        <v>0.91195999999999999</v>
      </c>
      <c r="AR268" s="121" t="s">
        <v>80</v>
      </c>
      <c r="AT268" s="128" t="s">
        <v>72</v>
      </c>
      <c r="AU268" s="128" t="s">
        <v>80</v>
      </c>
      <c r="AY268" s="121" t="s">
        <v>150</v>
      </c>
      <c r="BK268" s="129">
        <f>SUM(BK269:BK339)</f>
        <v>0</v>
      </c>
    </row>
    <row r="269" spans="2:65" s="1" customFormat="1" ht="21.75" customHeight="1">
      <c r="B269" s="33"/>
      <c r="C269" s="132" t="s">
        <v>391</v>
      </c>
      <c r="D269" s="132" t="s">
        <v>152</v>
      </c>
      <c r="E269" s="133" t="s">
        <v>392</v>
      </c>
      <c r="F269" s="134" t="s">
        <v>393</v>
      </c>
      <c r="G269" s="135" t="s">
        <v>394</v>
      </c>
      <c r="H269" s="136">
        <v>1</v>
      </c>
      <c r="I269" s="137"/>
      <c r="J269" s="138">
        <f>ROUND(I269*H269,2)</f>
        <v>0</v>
      </c>
      <c r="K269" s="134" t="s">
        <v>156</v>
      </c>
      <c r="L269" s="33"/>
      <c r="M269" s="139" t="s">
        <v>28</v>
      </c>
      <c r="N269" s="140" t="s">
        <v>44</v>
      </c>
      <c r="P269" s="141">
        <f>O269*H269</f>
        <v>0</v>
      </c>
      <c r="Q269" s="141">
        <v>0</v>
      </c>
      <c r="R269" s="141">
        <f>Q269*H269</f>
        <v>0</v>
      </c>
      <c r="S269" s="141">
        <v>5.0000000000000001E-3</v>
      </c>
      <c r="T269" s="142">
        <f>S269*H269</f>
        <v>5.0000000000000001E-3</v>
      </c>
      <c r="AR269" s="143" t="s">
        <v>157</v>
      </c>
      <c r="AT269" s="143" t="s">
        <v>152</v>
      </c>
      <c r="AU269" s="143" t="s">
        <v>82</v>
      </c>
      <c r="AY269" s="18" t="s">
        <v>150</v>
      </c>
      <c r="BE269" s="144">
        <f>IF(N269="základní",J269,0)</f>
        <v>0</v>
      </c>
      <c r="BF269" s="144">
        <f>IF(N269="snížená",J269,0)</f>
        <v>0</v>
      </c>
      <c r="BG269" s="144">
        <f>IF(N269="zákl. přenesená",J269,0)</f>
        <v>0</v>
      </c>
      <c r="BH269" s="144">
        <f>IF(N269="sníž. přenesená",J269,0)</f>
        <v>0</v>
      </c>
      <c r="BI269" s="144">
        <f>IF(N269="nulová",J269,0)</f>
        <v>0</v>
      </c>
      <c r="BJ269" s="18" t="s">
        <v>80</v>
      </c>
      <c r="BK269" s="144">
        <f>ROUND(I269*H269,2)</f>
        <v>0</v>
      </c>
      <c r="BL269" s="18" t="s">
        <v>157</v>
      </c>
      <c r="BM269" s="143" t="s">
        <v>395</v>
      </c>
    </row>
    <row r="270" spans="2:65" s="1" customFormat="1" ht="19.5">
      <c r="B270" s="33"/>
      <c r="D270" s="145" t="s">
        <v>159</v>
      </c>
      <c r="F270" s="146" t="s">
        <v>396</v>
      </c>
      <c r="I270" s="147"/>
      <c r="L270" s="33"/>
      <c r="M270" s="148"/>
      <c r="T270" s="54"/>
      <c r="AT270" s="18" t="s">
        <v>159</v>
      </c>
      <c r="AU270" s="18" t="s">
        <v>82</v>
      </c>
    </row>
    <row r="271" spans="2:65" s="1" customFormat="1" ht="11.25">
      <c r="B271" s="33"/>
      <c r="D271" s="149" t="s">
        <v>161</v>
      </c>
      <c r="F271" s="150" t="s">
        <v>397</v>
      </c>
      <c r="I271" s="147"/>
      <c r="L271" s="33"/>
      <c r="M271" s="148"/>
      <c r="T271" s="54"/>
      <c r="AT271" s="18" t="s">
        <v>161</v>
      </c>
      <c r="AU271" s="18" t="s">
        <v>82</v>
      </c>
    </row>
    <row r="272" spans="2:65" s="12" customFormat="1" ht="11.25">
      <c r="B272" s="151"/>
      <c r="D272" s="145" t="s">
        <v>163</v>
      </c>
      <c r="E272" s="152" t="s">
        <v>28</v>
      </c>
      <c r="F272" s="153" t="s">
        <v>80</v>
      </c>
      <c r="H272" s="154">
        <v>1</v>
      </c>
      <c r="I272" s="155"/>
      <c r="L272" s="151"/>
      <c r="M272" s="156"/>
      <c r="T272" s="157"/>
      <c r="AT272" s="152" t="s">
        <v>163</v>
      </c>
      <c r="AU272" s="152" t="s">
        <v>82</v>
      </c>
      <c r="AV272" s="12" t="s">
        <v>82</v>
      </c>
      <c r="AW272" s="12" t="s">
        <v>35</v>
      </c>
      <c r="AX272" s="12" t="s">
        <v>80</v>
      </c>
      <c r="AY272" s="152" t="s">
        <v>150</v>
      </c>
    </row>
    <row r="273" spans="2:65" s="1" customFormat="1" ht="24.2" customHeight="1">
      <c r="B273" s="33"/>
      <c r="C273" s="132" t="s">
        <v>398</v>
      </c>
      <c r="D273" s="132" t="s">
        <v>152</v>
      </c>
      <c r="E273" s="133" t="s">
        <v>399</v>
      </c>
      <c r="F273" s="134" t="s">
        <v>400</v>
      </c>
      <c r="G273" s="135" t="s">
        <v>394</v>
      </c>
      <c r="H273" s="136">
        <v>6.5</v>
      </c>
      <c r="I273" s="137"/>
      <c r="J273" s="138">
        <f>ROUND(I273*H273,2)</f>
        <v>0</v>
      </c>
      <c r="K273" s="134" t="s">
        <v>156</v>
      </c>
      <c r="L273" s="33"/>
      <c r="M273" s="139" t="s">
        <v>28</v>
      </c>
      <c r="N273" s="140" t="s">
        <v>44</v>
      </c>
      <c r="P273" s="141">
        <f>O273*H273</f>
        <v>0</v>
      </c>
      <c r="Q273" s="141">
        <v>1.0000000000000001E-5</v>
      </c>
      <c r="R273" s="141">
        <f>Q273*H273</f>
        <v>6.5000000000000008E-5</v>
      </c>
      <c r="S273" s="141">
        <v>0</v>
      </c>
      <c r="T273" s="142">
        <f>S273*H273</f>
        <v>0</v>
      </c>
      <c r="AR273" s="143" t="s">
        <v>157</v>
      </c>
      <c r="AT273" s="143" t="s">
        <v>152</v>
      </c>
      <c r="AU273" s="143" t="s">
        <v>82</v>
      </c>
      <c r="AY273" s="18" t="s">
        <v>150</v>
      </c>
      <c r="BE273" s="144">
        <f>IF(N273="základní",J273,0)</f>
        <v>0</v>
      </c>
      <c r="BF273" s="144">
        <f>IF(N273="snížená",J273,0)</f>
        <v>0</v>
      </c>
      <c r="BG273" s="144">
        <f>IF(N273="zákl. přenesená",J273,0)</f>
        <v>0</v>
      </c>
      <c r="BH273" s="144">
        <f>IF(N273="sníž. přenesená",J273,0)</f>
        <v>0</v>
      </c>
      <c r="BI273" s="144">
        <f>IF(N273="nulová",J273,0)</f>
        <v>0</v>
      </c>
      <c r="BJ273" s="18" t="s">
        <v>80</v>
      </c>
      <c r="BK273" s="144">
        <f>ROUND(I273*H273,2)</f>
        <v>0</v>
      </c>
      <c r="BL273" s="18" t="s">
        <v>157</v>
      </c>
      <c r="BM273" s="143" t="s">
        <v>401</v>
      </c>
    </row>
    <row r="274" spans="2:65" s="1" customFormat="1" ht="19.5">
      <c r="B274" s="33"/>
      <c r="D274" s="145" t="s">
        <v>159</v>
      </c>
      <c r="F274" s="146" t="s">
        <v>402</v>
      </c>
      <c r="I274" s="147"/>
      <c r="L274" s="33"/>
      <c r="M274" s="148"/>
      <c r="T274" s="54"/>
      <c r="AT274" s="18" t="s">
        <v>159</v>
      </c>
      <c r="AU274" s="18" t="s">
        <v>82</v>
      </c>
    </row>
    <row r="275" spans="2:65" s="1" customFormat="1" ht="11.25">
      <c r="B275" s="33"/>
      <c r="D275" s="149" t="s">
        <v>161</v>
      </c>
      <c r="F275" s="150" t="s">
        <v>403</v>
      </c>
      <c r="I275" s="147"/>
      <c r="L275" s="33"/>
      <c r="M275" s="148"/>
      <c r="T275" s="54"/>
      <c r="AT275" s="18" t="s">
        <v>161</v>
      </c>
      <c r="AU275" s="18" t="s">
        <v>82</v>
      </c>
    </row>
    <row r="276" spans="2:65" s="12" customFormat="1" ht="11.25">
      <c r="B276" s="151"/>
      <c r="D276" s="145" t="s">
        <v>163</v>
      </c>
      <c r="E276" s="152" t="s">
        <v>28</v>
      </c>
      <c r="F276" s="153" t="s">
        <v>404</v>
      </c>
      <c r="H276" s="154">
        <v>6.5</v>
      </c>
      <c r="I276" s="155"/>
      <c r="L276" s="151"/>
      <c r="M276" s="156"/>
      <c r="T276" s="157"/>
      <c r="AT276" s="152" t="s">
        <v>163</v>
      </c>
      <c r="AU276" s="152" t="s">
        <v>82</v>
      </c>
      <c r="AV276" s="12" t="s">
        <v>82</v>
      </c>
      <c r="AW276" s="12" t="s">
        <v>35</v>
      </c>
      <c r="AX276" s="12" t="s">
        <v>80</v>
      </c>
      <c r="AY276" s="152" t="s">
        <v>150</v>
      </c>
    </row>
    <row r="277" spans="2:65" s="1" customFormat="1" ht="24.2" customHeight="1">
      <c r="B277" s="33"/>
      <c r="C277" s="166" t="s">
        <v>405</v>
      </c>
      <c r="D277" s="166" t="s">
        <v>215</v>
      </c>
      <c r="E277" s="167" t="s">
        <v>406</v>
      </c>
      <c r="F277" s="168" t="s">
        <v>407</v>
      </c>
      <c r="G277" s="169" t="s">
        <v>394</v>
      </c>
      <c r="H277" s="170">
        <v>6.18</v>
      </c>
      <c r="I277" s="171"/>
      <c r="J277" s="172">
        <f>ROUND(I277*H277,2)</f>
        <v>0</v>
      </c>
      <c r="K277" s="168" t="s">
        <v>156</v>
      </c>
      <c r="L277" s="173"/>
      <c r="M277" s="174" t="s">
        <v>28</v>
      </c>
      <c r="N277" s="175" t="s">
        <v>44</v>
      </c>
      <c r="P277" s="141">
        <f>O277*H277</f>
        <v>0</v>
      </c>
      <c r="Q277" s="141">
        <v>2.6700000000000001E-3</v>
      </c>
      <c r="R277" s="141">
        <f>Q277*H277</f>
        <v>1.6500600000000001E-2</v>
      </c>
      <c r="S277" s="141">
        <v>0</v>
      </c>
      <c r="T277" s="142">
        <f>S277*H277</f>
        <v>0</v>
      </c>
      <c r="AR277" s="143" t="s">
        <v>214</v>
      </c>
      <c r="AT277" s="143" t="s">
        <v>215</v>
      </c>
      <c r="AU277" s="143" t="s">
        <v>82</v>
      </c>
      <c r="AY277" s="18" t="s">
        <v>150</v>
      </c>
      <c r="BE277" s="144">
        <f>IF(N277="základní",J277,0)</f>
        <v>0</v>
      </c>
      <c r="BF277" s="144">
        <f>IF(N277="snížená",J277,0)</f>
        <v>0</v>
      </c>
      <c r="BG277" s="144">
        <f>IF(N277="zákl. přenesená",J277,0)</f>
        <v>0</v>
      </c>
      <c r="BH277" s="144">
        <f>IF(N277="sníž. přenesená",J277,0)</f>
        <v>0</v>
      </c>
      <c r="BI277" s="144">
        <f>IF(N277="nulová",J277,0)</f>
        <v>0</v>
      </c>
      <c r="BJ277" s="18" t="s">
        <v>80</v>
      </c>
      <c r="BK277" s="144">
        <f>ROUND(I277*H277,2)</f>
        <v>0</v>
      </c>
      <c r="BL277" s="18" t="s">
        <v>157</v>
      </c>
      <c r="BM277" s="143" t="s">
        <v>408</v>
      </c>
    </row>
    <row r="278" spans="2:65" s="1" customFormat="1" ht="19.5">
      <c r="B278" s="33"/>
      <c r="D278" s="145" t="s">
        <v>159</v>
      </c>
      <c r="F278" s="146" t="s">
        <v>407</v>
      </c>
      <c r="I278" s="147"/>
      <c r="L278" s="33"/>
      <c r="M278" s="148"/>
      <c r="T278" s="54"/>
      <c r="AT278" s="18" t="s">
        <v>159</v>
      </c>
      <c r="AU278" s="18" t="s">
        <v>82</v>
      </c>
    </row>
    <row r="279" spans="2:65" s="12" customFormat="1" ht="11.25">
      <c r="B279" s="151"/>
      <c r="D279" s="145" t="s">
        <v>163</v>
      </c>
      <c r="E279" s="152" t="s">
        <v>28</v>
      </c>
      <c r="F279" s="153" t="s">
        <v>196</v>
      </c>
      <c r="H279" s="154">
        <v>6</v>
      </c>
      <c r="I279" s="155"/>
      <c r="L279" s="151"/>
      <c r="M279" s="156"/>
      <c r="T279" s="157"/>
      <c r="AT279" s="152" t="s">
        <v>163</v>
      </c>
      <c r="AU279" s="152" t="s">
        <v>82</v>
      </c>
      <c r="AV279" s="12" t="s">
        <v>82</v>
      </c>
      <c r="AW279" s="12" t="s">
        <v>35</v>
      </c>
      <c r="AX279" s="12" t="s">
        <v>80</v>
      </c>
      <c r="AY279" s="152" t="s">
        <v>150</v>
      </c>
    </row>
    <row r="280" spans="2:65" s="12" customFormat="1" ht="11.25">
      <c r="B280" s="151"/>
      <c r="D280" s="145" t="s">
        <v>163</v>
      </c>
      <c r="F280" s="153" t="s">
        <v>409</v>
      </c>
      <c r="H280" s="154">
        <v>6.18</v>
      </c>
      <c r="I280" s="155"/>
      <c r="L280" s="151"/>
      <c r="M280" s="156"/>
      <c r="T280" s="157"/>
      <c r="AT280" s="152" t="s">
        <v>163</v>
      </c>
      <c r="AU280" s="152" t="s">
        <v>82</v>
      </c>
      <c r="AV280" s="12" t="s">
        <v>82</v>
      </c>
      <c r="AW280" s="12" t="s">
        <v>4</v>
      </c>
      <c r="AX280" s="12" t="s">
        <v>80</v>
      </c>
      <c r="AY280" s="152" t="s">
        <v>150</v>
      </c>
    </row>
    <row r="281" spans="2:65" s="1" customFormat="1" ht="24.2" customHeight="1">
      <c r="B281" s="33"/>
      <c r="C281" s="166" t="s">
        <v>410</v>
      </c>
      <c r="D281" s="166" t="s">
        <v>215</v>
      </c>
      <c r="E281" s="167" t="s">
        <v>411</v>
      </c>
      <c r="F281" s="168" t="s">
        <v>412</v>
      </c>
      <c r="G281" s="169" t="s">
        <v>394</v>
      </c>
      <c r="H281" s="170">
        <v>1</v>
      </c>
      <c r="I281" s="171"/>
      <c r="J281" s="172">
        <f>ROUND(I281*H281,2)</f>
        <v>0</v>
      </c>
      <c r="K281" s="168" t="s">
        <v>156</v>
      </c>
      <c r="L281" s="173"/>
      <c r="M281" s="174" t="s">
        <v>28</v>
      </c>
      <c r="N281" s="175" t="s">
        <v>44</v>
      </c>
      <c r="P281" s="141">
        <f>O281*H281</f>
        <v>0</v>
      </c>
      <c r="Q281" s="141">
        <v>2.6700000000000001E-3</v>
      </c>
      <c r="R281" s="141">
        <f>Q281*H281</f>
        <v>2.6700000000000001E-3</v>
      </c>
      <c r="S281" s="141">
        <v>0</v>
      </c>
      <c r="T281" s="142">
        <f>S281*H281</f>
        <v>0</v>
      </c>
      <c r="AR281" s="143" t="s">
        <v>214</v>
      </c>
      <c r="AT281" s="143" t="s">
        <v>215</v>
      </c>
      <c r="AU281" s="143" t="s">
        <v>82</v>
      </c>
      <c r="AY281" s="18" t="s">
        <v>150</v>
      </c>
      <c r="BE281" s="144">
        <f>IF(N281="základní",J281,0)</f>
        <v>0</v>
      </c>
      <c r="BF281" s="144">
        <f>IF(N281="snížená",J281,0)</f>
        <v>0</v>
      </c>
      <c r="BG281" s="144">
        <f>IF(N281="zákl. přenesená",J281,0)</f>
        <v>0</v>
      </c>
      <c r="BH281" s="144">
        <f>IF(N281="sníž. přenesená",J281,0)</f>
        <v>0</v>
      </c>
      <c r="BI281" s="144">
        <f>IF(N281="nulová",J281,0)</f>
        <v>0</v>
      </c>
      <c r="BJ281" s="18" t="s">
        <v>80</v>
      </c>
      <c r="BK281" s="144">
        <f>ROUND(I281*H281,2)</f>
        <v>0</v>
      </c>
      <c r="BL281" s="18" t="s">
        <v>157</v>
      </c>
      <c r="BM281" s="143" t="s">
        <v>413</v>
      </c>
    </row>
    <row r="282" spans="2:65" s="1" customFormat="1" ht="19.5">
      <c r="B282" s="33"/>
      <c r="D282" s="145" t="s">
        <v>159</v>
      </c>
      <c r="F282" s="146" t="s">
        <v>412</v>
      </c>
      <c r="I282" s="147"/>
      <c r="L282" s="33"/>
      <c r="M282" s="148"/>
      <c r="T282" s="54"/>
      <c r="AT282" s="18" t="s">
        <v>159</v>
      </c>
      <c r="AU282" s="18" t="s">
        <v>82</v>
      </c>
    </row>
    <row r="283" spans="2:65" s="12" customFormat="1" ht="11.25">
      <c r="B283" s="151"/>
      <c r="D283" s="145" t="s">
        <v>163</v>
      </c>
      <c r="E283" s="152" t="s">
        <v>28</v>
      </c>
      <c r="F283" s="153" t="s">
        <v>80</v>
      </c>
      <c r="H283" s="154">
        <v>1</v>
      </c>
      <c r="I283" s="155"/>
      <c r="L283" s="151"/>
      <c r="M283" s="156"/>
      <c r="T283" s="157"/>
      <c r="AT283" s="152" t="s">
        <v>163</v>
      </c>
      <c r="AU283" s="152" t="s">
        <v>82</v>
      </c>
      <c r="AV283" s="12" t="s">
        <v>82</v>
      </c>
      <c r="AW283" s="12" t="s">
        <v>35</v>
      </c>
      <c r="AX283" s="12" t="s">
        <v>80</v>
      </c>
      <c r="AY283" s="152" t="s">
        <v>150</v>
      </c>
    </row>
    <row r="284" spans="2:65" s="1" customFormat="1" ht="33" customHeight="1">
      <c r="B284" s="33"/>
      <c r="C284" s="132" t="s">
        <v>414</v>
      </c>
      <c r="D284" s="132" t="s">
        <v>152</v>
      </c>
      <c r="E284" s="133" t="s">
        <v>415</v>
      </c>
      <c r="F284" s="134" t="s">
        <v>416</v>
      </c>
      <c r="G284" s="135" t="s">
        <v>417</v>
      </c>
      <c r="H284" s="136">
        <v>2</v>
      </c>
      <c r="I284" s="137"/>
      <c r="J284" s="138">
        <f>ROUND(I284*H284,2)</f>
        <v>0</v>
      </c>
      <c r="K284" s="134" t="s">
        <v>156</v>
      </c>
      <c r="L284" s="33"/>
      <c r="M284" s="139" t="s">
        <v>28</v>
      </c>
      <c r="N284" s="140" t="s">
        <v>44</v>
      </c>
      <c r="P284" s="141">
        <f>O284*H284</f>
        <v>0</v>
      </c>
      <c r="Q284" s="141">
        <v>0</v>
      </c>
      <c r="R284" s="141">
        <f>Q284*H284</f>
        <v>0</v>
      </c>
      <c r="S284" s="141">
        <v>0</v>
      </c>
      <c r="T284" s="142">
        <f>S284*H284</f>
        <v>0</v>
      </c>
      <c r="AR284" s="143" t="s">
        <v>157</v>
      </c>
      <c r="AT284" s="143" t="s">
        <v>152</v>
      </c>
      <c r="AU284" s="143" t="s">
        <v>82</v>
      </c>
      <c r="AY284" s="18" t="s">
        <v>150</v>
      </c>
      <c r="BE284" s="144">
        <f>IF(N284="základní",J284,0)</f>
        <v>0</v>
      </c>
      <c r="BF284" s="144">
        <f>IF(N284="snížená",J284,0)</f>
        <v>0</v>
      </c>
      <c r="BG284" s="144">
        <f>IF(N284="zákl. přenesená",J284,0)</f>
        <v>0</v>
      </c>
      <c r="BH284" s="144">
        <f>IF(N284="sníž. přenesená",J284,0)</f>
        <v>0</v>
      </c>
      <c r="BI284" s="144">
        <f>IF(N284="nulová",J284,0)</f>
        <v>0</v>
      </c>
      <c r="BJ284" s="18" t="s">
        <v>80</v>
      </c>
      <c r="BK284" s="144">
        <f>ROUND(I284*H284,2)</f>
        <v>0</v>
      </c>
      <c r="BL284" s="18" t="s">
        <v>157</v>
      </c>
      <c r="BM284" s="143" t="s">
        <v>418</v>
      </c>
    </row>
    <row r="285" spans="2:65" s="1" customFormat="1" ht="29.25">
      <c r="B285" s="33"/>
      <c r="D285" s="145" t="s">
        <v>159</v>
      </c>
      <c r="F285" s="146" t="s">
        <v>419</v>
      </c>
      <c r="I285" s="147"/>
      <c r="L285" s="33"/>
      <c r="M285" s="148"/>
      <c r="T285" s="54"/>
      <c r="AT285" s="18" t="s">
        <v>159</v>
      </c>
      <c r="AU285" s="18" t="s">
        <v>82</v>
      </c>
    </row>
    <row r="286" spans="2:65" s="1" customFormat="1" ht="11.25">
      <c r="B286" s="33"/>
      <c r="D286" s="149" t="s">
        <v>161</v>
      </c>
      <c r="F286" s="150" t="s">
        <v>420</v>
      </c>
      <c r="I286" s="147"/>
      <c r="L286" s="33"/>
      <c r="M286" s="148"/>
      <c r="T286" s="54"/>
      <c r="AT286" s="18" t="s">
        <v>161</v>
      </c>
      <c r="AU286" s="18" t="s">
        <v>82</v>
      </c>
    </row>
    <row r="287" spans="2:65" s="12" customFormat="1" ht="11.25">
      <c r="B287" s="151"/>
      <c r="D287" s="145" t="s">
        <v>163</v>
      </c>
      <c r="E287" s="152" t="s">
        <v>28</v>
      </c>
      <c r="F287" s="153" t="s">
        <v>82</v>
      </c>
      <c r="H287" s="154">
        <v>2</v>
      </c>
      <c r="I287" s="155"/>
      <c r="L287" s="151"/>
      <c r="M287" s="156"/>
      <c r="T287" s="157"/>
      <c r="AT287" s="152" t="s">
        <v>163</v>
      </c>
      <c r="AU287" s="152" t="s">
        <v>82</v>
      </c>
      <c r="AV287" s="12" t="s">
        <v>82</v>
      </c>
      <c r="AW287" s="12" t="s">
        <v>35</v>
      </c>
      <c r="AX287" s="12" t="s">
        <v>80</v>
      </c>
      <c r="AY287" s="152" t="s">
        <v>150</v>
      </c>
    </row>
    <row r="288" spans="2:65" s="1" customFormat="1" ht="16.5" customHeight="1">
      <c r="B288" s="33"/>
      <c r="C288" s="166" t="s">
        <v>421</v>
      </c>
      <c r="D288" s="166" t="s">
        <v>215</v>
      </c>
      <c r="E288" s="167" t="s">
        <v>422</v>
      </c>
      <c r="F288" s="168" t="s">
        <v>423</v>
      </c>
      <c r="G288" s="169" t="s">
        <v>417</v>
      </c>
      <c r="H288" s="170">
        <v>2</v>
      </c>
      <c r="I288" s="171"/>
      <c r="J288" s="172">
        <f>ROUND(I288*H288,2)</f>
        <v>0</v>
      </c>
      <c r="K288" s="168" t="s">
        <v>156</v>
      </c>
      <c r="L288" s="173"/>
      <c r="M288" s="174" t="s">
        <v>28</v>
      </c>
      <c r="N288" s="175" t="s">
        <v>44</v>
      </c>
      <c r="P288" s="141">
        <f>O288*H288</f>
        <v>0</v>
      </c>
      <c r="Q288" s="141">
        <v>8.0000000000000004E-4</v>
      </c>
      <c r="R288" s="141">
        <f>Q288*H288</f>
        <v>1.6000000000000001E-3</v>
      </c>
      <c r="S288" s="141">
        <v>0</v>
      </c>
      <c r="T288" s="142">
        <f>S288*H288</f>
        <v>0</v>
      </c>
      <c r="AR288" s="143" t="s">
        <v>214</v>
      </c>
      <c r="AT288" s="143" t="s">
        <v>215</v>
      </c>
      <c r="AU288" s="143" t="s">
        <v>82</v>
      </c>
      <c r="AY288" s="18" t="s">
        <v>150</v>
      </c>
      <c r="BE288" s="144">
        <f>IF(N288="základní",J288,0)</f>
        <v>0</v>
      </c>
      <c r="BF288" s="144">
        <f>IF(N288="snížená",J288,0)</f>
        <v>0</v>
      </c>
      <c r="BG288" s="144">
        <f>IF(N288="zákl. přenesená",J288,0)</f>
        <v>0</v>
      </c>
      <c r="BH288" s="144">
        <f>IF(N288="sníž. přenesená",J288,0)</f>
        <v>0</v>
      </c>
      <c r="BI288" s="144">
        <f>IF(N288="nulová",J288,0)</f>
        <v>0</v>
      </c>
      <c r="BJ288" s="18" t="s">
        <v>80</v>
      </c>
      <c r="BK288" s="144">
        <f>ROUND(I288*H288,2)</f>
        <v>0</v>
      </c>
      <c r="BL288" s="18" t="s">
        <v>157</v>
      </c>
      <c r="BM288" s="143" t="s">
        <v>424</v>
      </c>
    </row>
    <row r="289" spans="2:65" s="1" customFormat="1" ht="11.25">
      <c r="B289" s="33"/>
      <c r="D289" s="145" t="s">
        <v>159</v>
      </c>
      <c r="F289" s="146" t="s">
        <v>423</v>
      </c>
      <c r="I289" s="147"/>
      <c r="L289" s="33"/>
      <c r="M289" s="148"/>
      <c r="T289" s="54"/>
      <c r="AT289" s="18" t="s">
        <v>159</v>
      </c>
      <c r="AU289" s="18" t="s">
        <v>82</v>
      </c>
    </row>
    <row r="290" spans="2:65" s="12" customFormat="1" ht="11.25">
      <c r="B290" s="151"/>
      <c r="D290" s="145" t="s">
        <v>163</v>
      </c>
      <c r="E290" s="152" t="s">
        <v>28</v>
      </c>
      <c r="F290" s="153" t="s">
        <v>82</v>
      </c>
      <c r="H290" s="154">
        <v>2</v>
      </c>
      <c r="I290" s="155"/>
      <c r="L290" s="151"/>
      <c r="M290" s="156"/>
      <c r="T290" s="157"/>
      <c r="AT290" s="152" t="s">
        <v>163</v>
      </c>
      <c r="AU290" s="152" t="s">
        <v>82</v>
      </c>
      <c r="AV290" s="12" t="s">
        <v>82</v>
      </c>
      <c r="AW290" s="12" t="s">
        <v>35</v>
      </c>
      <c r="AX290" s="12" t="s">
        <v>80</v>
      </c>
      <c r="AY290" s="152" t="s">
        <v>150</v>
      </c>
    </row>
    <row r="291" spans="2:65" s="1" customFormat="1" ht="24.2" customHeight="1">
      <c r="B291" s="33"/>
      <c r="C291" s="132" t="s">
        <v>425</v>
      </c>
      <c r="D291" s="132" t="s">
        <v>152</v>
      </c>
      <c r="E291" s="133" t="s">
        <v>426</v>
      </c>
      <c r="F291" s="134" t="s">
        <v>427</v>
      </c>
      <c r="G291" s="135" t="s">
        <v>155</v>
      </c>
      <c r="H291" s="136">
        <v>0.23799999999999999</v>
      </c>
      <c r="I291" s="137"/>
      <c r="J291" s="138">
        <f>ROUND(I291*H291,2)</f>
        <v>0</v>
      </c>
      <c r="K291" s="134" t="s">
        <v>156</v>
      </c>
      <c r="L291" s="33"/>
      <c r="M291" s="139" t="s">
        <v>28</v>
      </c>
      <c r="N291" s="140" t="s">
        <v>44</v>
      </c>
      <c r="P291" s="141">
        <f>O291*H291</f>
        <v>0</v>
      </c>
      <c r="Q291" s="141">
        <v>0</v>
      </c>
      <c r="R291" s="141">
        <f>Q291*H291</f>
        <v>0</v>
      </c>
      <c r="S291" s="141">
        <v>1.92</v>
      </c>
      <c r="T291" s="142">
        <f>S291*H291</f>
        <v>0.45695999999999998</v>
      </c>
      <c r="AR291" s="143" t="s">
        <v>157</v>
      </c>
      <c r="AT291" s="143" t="s">
        <v>152</v>
      </c>
      <c r="AU291" s="143" t="s">
        <v>82</v>
      </c>
      <c r="AY291" s="18" t="s">
        <v>150</v>
      </c>
      <c r="BE291" s="144">
        <f>IF(N291="základní",J291,0)</f>
        <v>0</v>
      </c>
      <c r="BF291" s="144">
        <f>IF(N291="snížená",J291,0)</f>
        <v>0</v>
      </c>
      <c r="BG291" s="144">
        <f>IF(N291="zákl. přenesená",J291,0)</f>
        <v>0</v>
      </c>
      <c r="BH291" s="144">
        <f>IF(N291="sníž. přenesená",J291,0)</f>
        <v>0</v>
      </c>
      <c r="BI291" s="144">
        <f>IF(N291="nulová",J291,0)</f>
        <v>0</v>
      </c>
      <c r="BJ291" s="18" t="s">
        <v>80</v>
      </c>
      <c r="BK291" s="144">
        <f>ROUND(I291*H291,2)</f>
        <v>0</v>
      </c>
      <c r="BL291" s="18" t="s">
        <v>157</v>
      </c>
      <c r="BM291" s="143" t="s">
        <v>428</v>
      </c>
    </row>
    <row r="292" spans="2:65" s="1" customFormat="1" ht="19.5">
      <c r="B292" s="33"/>
      <c r="D292" s="145" t="s">
        <v>159</v>
      </c>
      <c r="F292" s="146" t="s">
        <v>429</v>
      </c>
      <c r="I292" s="147"/>
      <c r="L292" s="33"/>
      <c r="M292" s="148"/>
      <c r="T292" s="54"/>
      <c r="AT292" s="18" t="s">
        <v>159</v>
      </c>
      <c r="AU292" s="18" t="s">
        <v>82</v>
      </c>
    </row>
    <row r="293" spans="2:65" s="1" customFormat="1" ht="11.25">
      <c r="B293" s="33"/>
      <c r="D293" s="149" t="s">
        <v>161</v>
      </c>
      <c r="F293" s="150" t="s">
        <v>430</v>
      </c>
      <c r="I293" s="147"/>
      <c r="L293" s="33"/>
      <c r="M293" s="148"/>
      <c r="T293" s="54"/>
      <c r="AT293" s="18" t="s">
        <v>161</v>
      </c>
      <c r="AU293" s="18" t="s">
        <v>82</v>
      </c>
    </row>
    <row r="294" spans="2:65" s="12" customFormat="1" ht="11.25">
      <c r="B294" s="151"/>
      <c r="D294" s="145" t="s">
        <v>163</v>
      </c>
      <c r="E294" s="152" t="s">
        <v>28</v>
      </c>
      <c r="F294" s="153" t="s">
        <v>431</v>
      </c>
      <c r="H294" s="154">
        <v>0.23799999999999999</v>
      </c>
      <c r="I294" s="155"/>
      <c r="L294" s="151"/>
      <c r="M294" s="156"/>
      <c r="T294" s="157"/>
      <c r="AT294" s="152" t="s">
        <v>163</v>
      </c>
      <c r="AU294" s="152" t="s">
        <v>82</v>
      </c>
      <c r="AV294" s="12" t="s">
        <v>82</v>
      </c>
      <c r="AW294" s="12" t="s">
        <v>35</v>
      </c>
      <c r="AX294" s="12" t="s">
        <v>73</v>
      </c>
      <c r="AY294" s="152" t="s">
        <v>150</v>
      </c>
    </row>
    <row r="295" spans="2:65" s="13" customFormat="1" ht="11.25">
      <c r="B295" s="158"/>
      <c r="D295" s="145" t="s">
        <v>163</v>
      </c>
      <c r="E295" s="159" t="s">
        <v>28</v>
      </c>
      <c r="F295" s="160" t="s">
        <v>167</v>
      </c>
      <c r="H295" s="161">
        <v>0.23799999999999999</v>
      </c>
      <c r="I295" s="162"/>
      <c r="L295" s="158"/>
      <c r="M295" s="163"/>
      <c r="T295" s="164"/>
      <c r="AT295" s="159" t="s">
        <v>163</v>
      </c>
      <c r="AU295" s="159" t="s">
        <v>82</v>
      </c>
      <c r="AV295" s="13" t="s">
        <v>157</v>
      </c>
      <c r="AW295" s="13" t="s">
        <v>35</v>
      </c>
      <c r="AX295" s="13" t="s">
        <v>80</v>
      </c>
      <c r="AY295" s="159" t="s">
        <v>150</v>
      </c>
    </row>
    <row r="296" spans="2:65" s="1" customFormat="1" ht="24.2" customHeight="1">
      <c r="B296" s="33"/>
      <c r="C296" s="132" t="s">
        <v>432</v>
      </c>
      <c r="D296" s="132" t="s">
        <v>152</v>
      </c>
      <c r="E296" s="133" t="s">
        <v>433</v>
      </c>
      <c r="F296" s="134" t="s">
        <v>434</v>
      </c>
      <c r="G296" s="135" t="s">
        <v>417</v>
      </c>
      <c r="H296" s="136">
        <v>1</v>
      </c>
      <c r="I296" s="137"/>
      <c r="J296" s="138">
        <f>ROUND(I296*H296,2)</f>
        <v>0</v>
      </c>
      <c r="K296" s="134" t="s">
        <v>156</v>
      </c>
      <c r="L296" s="33"/>
      <c r="M296" s="139" t="s">
        <v>28</v>
      </c>
      <c r="N296" s="140" t="s">
        <v>44</v>
      </c>
      <c r="P296" s="141">
        <f>O296*H296</f>
        <v>0</v>
      </c>
      <c r="Q296" s="141">
        <v>0.12422</v>
      </c>
      <c r="R296" s="141">
        <f>Q296*H296</f>
        <v>0.12422</v>
      </c>
      <c r="S296" s="141">
        <v>0</v>
      </c>
      <c r="T296" s="142">
        <f>S296*H296</f>
        <v>0</v>
      </c>
      <c r="AR296" s="143" t="s">
        <v>157</v>
      </c>
      <c r="AT296" s="143" t="s">
        <v>152</v>
      </c>
      <c r="AU296" s="143" t="s">
        <v>82</v>
      </c>
      <c r="AY296" s="18" t="s">
        <v>150</v>
      </c>
      <c r="BE296" s="144">
        <f>IF(N296="základní",J296,0)</f>
        <v>0</v>
      </c>
      <c r="BF296" s="144">
        <f>IF(N296="snížená",J296,0)</f>
        <v>0</v>
      </c>
      <c r="BG296" s="144">
        <f>IF(N296="zákl. přenesená",J296,0)</f>
        <v>0</v>
      </c>
      <c r="BH296" s="144">
        <f>IF(N296="sníž. přenesená",J296,0)</f>
        <v>0</v>
      </c>
      <c r="BI296" s="144">
        <f>IF(N296="nulová",J296,0)</f>
        <v>0</v>
      </c>
      <c r="BJ296" s="18" t="s">
        <v>80</v>
      </c>
      <c r="BK296" s="144">
        <f>ROUND(I296*H296,2)</f>
        <v>0</v>
      </c>
      <c r="BL296" s="18" t="s">
        <v>157</v>
      </c>
      <c r="BM296" s="143" t="s">
        <v>435</v>
      </c>
    </row>
    <row r="297" spans="2:65" s="1" customFormat="1" ht="11.25">
      <c r="B297" s="33"/>
      <c r="D297" s="145" t="s">
        <v>159</v>
      </c>
      <c r="F297" s="146" t="s">
        <v>436</v>
      </c>
      <c r="I297" s="147"/>
      <c r="L297" s="33"/>
      <c r="M297" s="148"/>
      <c r="T297" s="54"/>
      <c r="AT297" s="18" t="s">
        <v>159</v>
      </c>
      <c r="AU297" s="18" t="s">
        <v>82</v>
      </c>
    </row>
    <row r="298" spans="2:65" s="1" customFormat="1" ht="11.25">
      <c r="B298" s="33"/>
      <c r="D298" s="149" t="s">
        <v>161</v>
      </c>
      <c r="F298" s="150" t="s">
        <v>437</v>
      </c>
      <c r="I298" s="147"/>
      <c r="L298" s="33"/>
      <c r="M298" s="148"/>
      <c r="T298" s="54"/>
      <c r="AT298" s="18" t="s">
        <v>161</v>
      </c>
      <c r="AU298" s="18" t="s">
        <v>82</v>
      </c>
    </row>
    <row r="299" spans="2:65" s="12" customFormat="1" ht="11.25">
      <c r="B299" s="151"/>
      <c r="D299" s="145" t="s">
        <v>163</v>
      </c>
      <c r="E299" s="152" t="s">
        <v>28</v>
      </c>
      <c r="F299" s="153" t="s">
        <v>80</v>
      </c>
      <c r="H299" s="154">
        <v>1</v>
      </c>
      <c r="I299" s="155"/>
      <c r="L299" s="151"/>
      <c r="M299" s="156"/>
      <c r="T299" s="157"/>
      <c r="AT299" s="152" t="s">
        <v>163</v>
      </c>
      <c r="AU299" s="152" t="s">
        <v>82</v>
      </c>
      <c r="AV299" s="12" t="s">
        <v>82</v>
      </c>
      <c r="AW299" s="12" t="s">
        <v>35</v>
      </c>
      <c r="AX299" s="12" t="s">
        <v>80</v>
      </c>
      <c r="AY299" s="152" t="s">
        <v>150</v>
      </c>
    </row>
    <row r="300" spans="2:65" s="1" customFormat="1" ht="24.2" customHeight="1">
      <c r="B300" s="33"/>
      <c r="C300" s="166" t="s">
        <v>438</v>
      </c>
      <c r="D300" s="166" t="s">
        <v>215</v>
      </c>
      <c r="E300" s="167" t="s">
        <v>439</v>
      </c>
      <c r="F300" s="168" t="s">
        <v>440</v>
      </c>
      <c r="G300" s="169" t="s">
        <v>417</v>
      </c>
      <c r="H300" s="170">
        <v>1</v>
      </c>
      <c r="I300" s="171"/>
      <c r="J300" s="172">
        <f>ROUND(I300*H300,2)</f>
        <v>0</v>
      </c>
      <c r="K300" s="168" t="s">
        <v>156</v>
      </c>
      <c r="L300" s="173"/>
      <c r="M300" s="174" t="s">
        <v>28</v>
      </c>
      <c r="N300" s="175" t="s">
        <v>44</v>
      </c>
      <c r="P300" s="141">
        <f>O300*H300</f>
        <v>0</v>
      </c>
      <c r="Q300" s="141">
        <v>9.7000000000000003E-2</v>
      </c>
      <c r="R300" s="141">
        <f>Q300*H300</f>
        <v>9.7000000000000003E-2</v>
      </c>
      <c r="S300" s="141">
        <v>0</v>
      </c>
      <c r="T300" s="142">
        <f>S300*H300</f>
        <v>0</v>
      </c>
      <c r="AR300" s="143" t="s">
        <v>214</v>
      </c>
      <c r="AT300" s="143" t="s">
        <v>215</v>
      </c>
      <c r="AU300" s="143" t="s">
        <v>82</v>
      </c>
      <c r="AY300" s="18" t="s">
        <v>150</v>
      </c>
      <c r="BE300" s="144">
        <f>IF(N300="základní",J300,0)</f>
        <v>0</v>
      </c>
      <c r="BF300" s="144">
        <f>IF(N300="snížená",J300,0)</f>
        <v>0</v>
      </c>
      <c r="BG300" s="144">
        <f>IF(N300="zákl. přenesená",J300,0)</f>
        <v>0</v>
      </c>
      <c r="BH300" s="144">
        <f>IF(N300="sníž. přenesená",J300,0)</f>
        <v>0</v>
      </c>
      <c r="BI300" s="144">
        <f>IF(N300="nulová",J300,0)</f>
        <v>0</v>
      </c>
      <c r="BJ300" s="18" t="s">
        <v>80</v>
      </c>
      <c r="BK300" s="144">
        <f>ROUND(I300*H300,2)</f>
        <v>0</v>
      </c>
      <c r="BL300" s="18" t="s">
        <v>157</v>
      </c>
      <c r="BM300" s="143" t="s">
        <v>441</v>
      </c>
    </row>
    <row r="301" spans="2:65" s="1" customFormat="1" ht="19.5">
      <c r="B301" s="33"/>
      <c r="D301" s="145" t="s">
        <v>159</v>
      </c>
      <c r="F301" s="146" t="s">
        <v>440</v>
      </c>
      <c r="I301" s="147"/>
      <c r="L301" s="33"/>
      <c r="M301" s="148"/>
      <c r="T301" s="54"/>
      <c r="AT301" s="18" t="s">
        <v>159</v>
      </c>
      <c r="AU301" s="18" t="s">
        <v>82</v>
      </c>
    </row>
    <row r="302" spans="2:65" s="1" customFormat="1" ht="19.5">
      <c r="B302" s="33"/>
      <c r="D302" s="145" t="s">
        <v>192</v>
      </c>
      <c r="F302" s="165" t="s">
        <v>442</v>
      </c>
      <c r="I302" s="147"/>
      <c r="L302" s="33"/>
      <c r="M302" s="148"/>
      <c r="T302" s="54"/>
      <c r="AT302" s="18" t="s">
        <v>192</v>
      </c>
      <c r="AU302" s="18" t="s">
        <v>82</v>
      </c>
    </row>
    <row r="303" spans="2:65" s="12" customFormat="1" ht="11.25">
      <c r="B303" s="151"/>
      <c r="D303" s="145" t="s">
        <v>163</v>
      </c>
      <c r="E303" s="152" t="s">
        <v>28</v>
      </c>
      <c r="F303" s="153" t="s">
        <v>80</v>
      </c>
      <c r="H303" s="154">
        <v>1</v>
      </c>
      <c r="I303" s="155"/>
      <c r="L303" s="151"/>
      <c r="M303" s="156"/>
      <c r="T303" s="157"/>
      <c r="AT303" s="152" t="s">
        <v>163</v>
      </c>
      <c r="AU303" s="152" t="s">
        <v>82</v>
      </c>
      <c r="AV303" s="12" t="s">
        <v>82</v>
      </c>
      <c r="AW303" s="12" t="s">
        <v>35</v>
      </c>
      <c r="AX303" s="12" t="s">
        <v>80</v>
      </c>
      <c r="AY303" s="152" t="s">
        <v>150</v>
      </c>
    </row>
    <row r="304" spans="2:65" s="1" customFormat="1" ht="24.2" customHeight="1">
      <c r="B304" s="33"/>
      <c r="C304" s="132" t="s">
        <v>443</v>
      </c>
      <c r="D304" s="132" t="s">
        <v>152</v>
      </c>
      <c r="E304" s="133" t="s">
        <v>444</v>
      </c>
      <c r="F304" s="134" t="s">
        <v>445</v>
      </c>
      <c r="G304" s="135" t="s">
        <v>417</v>
      </c>
      <c r="H304" s="136">
        <v>1</v>
      </c>
      <c r="I304" s="137"/>
      <c r="J304" s="138">
        <f>ROUND(I304*H304,2)</f>
        <v>0</v>
      </c>
      <c r="K304" s="134" t="s">
        <v>156</v>
      </c>
      <c r="L304" s="33"/>
      <c r="M304" s="139" t="s">
        <v>28</v>
      </c>
      <c r="N304" s="140" t="s">
        <v>44</v>
      </c>
      <c r="P304" s="141">
        <f>O304*H304</f>
        <v>0</v>
      </c>
      <c r="Q304" s="141">
        <v>2.972E-2</v>
      </c>
      <c r="R304" s="141">
        <f>Q304*H304</f>
        <v>2.972E-2</v>
      </c>
      <c r="S304" s="141">
        <v>0</v>
      </c>
      <c r="T304" s="142">
        <f>S304*H304</f>
        <v>0</v>
      </c>
      <c r="AR304" s="143" t="s">
        <v>157</v>
      </c>
      <c r="AT304" s="143" t="s">
        <v>152</v>
      </c>
      <c r="AU304" s="143" t="s">
        <v>82</v>
      </c>
      <c r="AY304" s="18" t="s">
        <v>150</v>
      </c>
      <c r="BE304" s="144">
        <f>IF(N304="základní",J304,0)</f>
        <v>0</v>
      </c>
      <c r="BF304" s="144">
        <f>IF(N304="snížená",J304,0)</f>
        <v>0</v>
      </c>
      <c r="BG304" s="144">
        <f>IF(N304="zákl. přenesená",J304,0)</f>
        <v>0</v>
      </c>
      <c r="BH304" s="144">
        <f>IF(N304="sníž. přenesená",J304,0)</f>
        <v>0</v>
      </c>
      <c r="BI304" s="144">
        <f>IF(N304="nulová",J304,0)</f>
        <v>0</v>
      </c>
      <c r="BJ304" s="18" t="s">
        <v>80</v>
      </c>
      <c r="BK304" s="144">
        <f>ROUND(I304*H304,2)</f>
        <v>0</v>
      </c>
      <c r="BL304" s="18" t="s">
        <v>157</v>
      </c>
      <c r="BM304" s="143" t="s">
        <v>446</v>
      </c>
    </row>
    <row r="305" spans="2:65" s="1" customFormat="1" ht="19.5">
      <c r="B305" s="33"/>
      <c r="D305" s="145" t="s">
        <v>159</v>
      </c>
      <c r="F305" s="146" t="s">
        <v>447</v>
      </c>
      <c r="I305" s="147"/>
      <c r="L305" s="33"/>
      <c r="M305" s="148"/>
      <c r="T305" s="54"/>
      <c r="AT305" s="18" t="s">
        <v>159</v>
      </c>
      <c r="AU305" s="18" t="s">
        <v>82</v>
      </c>
    </row>
    <row r="306" spans="2:65" s="1" customFormat="1" ht="11.25">
      <c r="B306" s="33"/>
      <c r="D306" s="149" t="s">
        <v>161</v>
      </c>
      <c r="F306" s="150" t="s">
        <v>448</v>
      </c>
      <c r="I306" s="147"/>
      <c r="L306" s="33"/>
      <c r="M306" s="148"/>
      <c r="T306" s="54"/>
      <c r="AT306" s="18" t="s">
        <v>161</v>
      </c>
      <c r="AU306" s="18" t="s">
        <v>82</v>
      </c>
    </row>
    <row r="307" spans="2:65" s="12" customFormat="1" ht="11.25">
      <c r="B307" s="151"/>
      <c r="D307" s="145" t="s">
        <v>163</v>
      </c>
      <c r="E307" s="152" t="s">
        <v>28</v>
      </c>
      <c r="F307" s="153" t="s">
        <v>80</v>
      </c>
      <c r="H307" s="154">
        <v>1</v>
      </c>
      <c r="I307" s="155"/>
      <c r="L307" s="151"/>
      <c r="M307" s="156"/>
      <c r="T307" s="157"/>
      <c r="AT307" s="152" t="s">
        <v>163</v>
      </c>
      <c r="AU307" s="152" t="s">
        <v>82</v>
      </c>
      <c r="AV307" s="12" t="s">
        <v>82</v>
      </c>
      <c r="AW307" s="12" t="s">
        <v>35</v>
      </c>
      <c r="AX307" s="12" t="s">
        <v>80</v>
      </c>
      <c r="AY307" s="152" t="s">
        <v>150</v>
      </c>
    </row>
    <row r="308" spans="2:65" s="1" customFormat="1" ht="21.75" customHeight="1">
      <c r="B308" s="33"/>
      <c r="C308" s="166" t="s">
        <v>449</v>
      </c>
      <c r="D308" s="166" t="s">
        <v>215</v>
      </c>
      <c r="E308" s="167" t="s">
        <v>450</v>
      </c>
      <c r="F308" s="168" t="s">
        <v>451</v>
      </c>
      <c r="G308" s="169" t="s">
        <v>417</v>
      </c>
      <c r="H308" s="170">
        <v>1</v>
      </c>
      <c r="I308" s="171"/>
      <c r="J308" s="172">
        <f>ROUND(I308*H308,2)</f>
        <v>0</v>
      </c>
      <c r="K308" s="168" t="s">
        <v>156</v>
      </c>
      <c r="L308" s="173"/>
      <c r="M308" s="174" t="s">
        <v>28</v>
      </c>
      <c r="N308" s="175" t="s">
        <v>44</v>
      </c>
      <c r="P308" s="141">
        <f>O308*H308</f>
        <v>0</v>
      </c>
      <c r="Q308" s="141">
        <v>0.04</v>
      </c>
      <c r="R308" s="141">
        <f>Q308*H308</f>
        <v>0.04</v>
      </c>
      <c r="S308" s="141">
        <v>0</v>
      </c>
      <c r="T308" s="142">
        <f>S308*H308</f>
        <v>0</v>
      </c>
      <c r="AR308" s="143" t="s">
        <v>214</v>
      </c>
      <c r="AT308" s="143" t="s">
        <v>215</v>
      </c>
      <c r="AU308" s="143" t="s">
        <v>82</v>
      </c>
      <c r="AY308" s="18" t="s">
        <v>150</v>
      </c>
      <c r="BE308" s="144">
        <f>IF(N308="základní",J308,0)</f>
        <v>0</v>
      </c>
      <c r="BF308" s="144">
        <f>IF(N308="snížená",J308,0)</f>
        <v>0</v>
      </c>
      <c r="BG308" s="144">
        <f>IF(N308="zákl. přenesená",J308,0)</f>
        <v>0</v>
      </c>
      <c r="BH308" s="144">
        <f>IF(N308="sníž. přenesená",J308,0)</f>
        <v>0</v>
      </c>
      <c r="BI308" s="144">
        <f>IF(N308="nulová",J308,0)</f>
        <v>0</v>
      </c>
      <c r="BJ308" s="18" t="s">
        <v>80</v>
      </c>
      <c r="BK308" s="144">
        <f>ROUND(I308*H308,2)</f>
        <v>0</v>
      </c>
      <c r="BL308" s="18" t="s">
        <v>157</v>
      </c>
      <c r="BM308" s="143" t="s">
        <v>452</v>
      </c>
    </row>
    <row r="309" spans="2:65" s="1" customFormat="1" ht="11.25">
      <c r="B309" s="33"/>
      <c r="D309" s="145" t="s">
        <v>159</v>
      </c>
      <c r="F309" s="146" t="s">
        <v>451</v>
      </c>
      <c r="I309" s="147"/>
      <c r="L309" s="33"/>
      <c r="M309" s="148"/>
      <c r="T309" s="54"/>
      <c r="AT309" s="18" t="s">
        <v>159</v>
      </c>
      <c r="AU309" s="18" t="s">
        <v>82</v>
      </c>
    </row>
    <row r="310" spans="2:65" s="12" customFormat="1" ht="11.25">
      <c r="B310" s="151"/>
      <c r="D310" s="145" t="s">
        <v>163</v>
      </c>
      <c r="E310" s="152" t="s">
        <v>28</v>
      </c>
      <c r="F310" s="153" t="s">
        <v>80</v>
      </c>
      <c r="H310" s="154">
        <v>1</v>
      </c>
      <c r="I310" s="155"/>
      <c r="L310" s="151"/>
      <c r="M310" s="156"/>
      <c r="T310" s="157"/>
      <c r="AT310" s="152" t="s">
        <v>163</v>
      </c>
      <c r="AU310" s="152" t="s">
        <v>82</v>
      </c>
      <c r="AV310" s="12" t="s">
        <v>82</v>
      </c>
      <c r="AW310" s="12" t="s">
        <v>35</v>
      </c>
      <c r="AX310" s="12" t="s">
        <v>80</v>
      </c>
      <c r="AY310" s="152" t="s">
        <v>150</v>
      </c>
    </row>
    <row r="311" spans="2:65" s="1" customFormat="1" ht="24.2" customHeight="1">
      <c r="B311" s="33"/>
      <c r="C311" s="132" t="s">
        <v>453</v>
      </c>
      <c r="D311" s="132" t="s">
        <v>152</v>
      </c>
      <c r="E311" s="133" t="s">
        <v>454</v>
      </c>
      <c r="F311" s="134" t="s">
        <v>455</v>
      </c>
      <c r="G311" s="135" t="s">
        <v>417</v>
      </c>
      <c r="H311" s="136">
        <v>1</v>
      </c>
      <c r="I311" s="137"/>
      <c r="J311" s="138">
        <f>ROUND(I311*H311,2)</f>
        <v>0</v>
      </c>
      <c r="K311" s="134" t="s">
        <v>156</v>
      </c>
      <c r="L311" s="33"/>
      <c r="M311" s="139" t="s">
        <v>28</v>
      </c>
      <c r="N311" s="140" t="s">
        <v>44</v>
      </c>
      <c r="P311" s="141">
        <f>O311*H311</f>
        <v>0</v>
      </c>
      <c r="Q311" s="141">
        <v>0.53325999999999996</v>
      </c>
      <c r="R311" s="141">
        <f>Q311*H311</f>
        <v>0.53325999999999996</v>
      </c>
      <c r="S311" s="141">
        <v>0.3</v>
      </c>
      <c r="T311" s="142">
        <f>S311*H311</f>
        <v>0.3</v>
      </c>
      <c r="AR311" s="143" t="s">
        <v>157</v>
      </c>
      <c r="AT311" s="143" t="s">
        <v>152</v>
      </c>
      <c r="AU311" s="143" t="s">
        <v>82</v>
      </c>
      <c r="AY311" s="18" t="s">
        <v>150</v>
      </c>
      <c r="BE311" s="144">
        <f>IF(N311="základní",J311,0)</f>
        <v>0</v>
      </c>
      <c r="BF311" s="144">
        <f>IF(N311="snížená",J311,0)</f>
        <v>0</v>
      </c>
      <c r="BG311" s="144">
        <f>IF(N311="zákl. přenesená",J311,0)</f>
        <v>0</v>
      </c>
      <c r="BH311" s="144">
        <f>IF(N311="sníž. přenesená",J311,0)</f>
        <v>0</v>
      </c>
      <c r="BI311" s="144">
        <f>IF(N311="nulová",J311,0)</f>
        <v>0</v>
      </c>
      <c r="BJ311" s="18" t="s">
        <v>80</v>
      </c>
      <c r="BK311" s="144">
        <f>ROUND(I311*H311,2)</f>
        <v>0</v>
      </c>
      <c r="BL311" s="18" t="s">
        <v>157</v>
      </c>
      <c r="BM311" s="143" t="s">
        <v>456</v>
      </c>
    </row>
    <row r="312" spans="2:65" s="1" customFormat="1" ht="19.5">
      <c r="B312" s="33"/>
      <c r="D312" s="145" t="s">
        <v>159</v>
      </c>
      <c r="F312" s="146" t="s">
        <v>457</v>
      </c>
      <c r="I312" s="147"/>
      <c r="L312" s="33"/>
      <c r="M312" s="148"/>
      <c r="T312" s="54"/>
      <c r="AT312" s="18" t="s">
        <v>159</v>
      </c>
      <c r="AU312" s="18" t="s">
        <v>82</v>
      </c>
    </row>
    <row r="313" spans="2:65" s="1" customFormat="1" ht="11.25">
      <c r="B313" s="33"/>
      <c r="D313" s="149" t="s">
        <v>161</v>
      </c>
      <c r="F313" s="150" t="s">
        <v>458</v>
      </c>
      <c r="I313" s="147"/>
      <c r="L313" s="33"/>
      <c r="M313" s="148"/>
      <c r="T313" s="54"/>
      <c r="AT313" s="18" t="s">
        <v>161</v>
      </c>
      <c r="AU313" s="18" t="s">
        <v>82</v>
      </c>
    </row>
    <row r="314" spans="2:65" s="12" customFormat="1" ht="11.25">
      <c r="B314" s="151"/>
      <c r="D314" s="145" t="s">
        <v>163</v>
      </c>
      <c r="E314" s="152" t="s">
        <v>28</v>
      </c>
      <c r="F314" s="153" t="s">
        <v>80</v>
      </c>
      <c r="H314" s="154">
        <v>1</v>
      </c>
      <c r="I314" s="155"/>
      <c r="L314" s="151"/>
      <c r="M314" s="156"/>
      <c r="T314" s="157"/>
      <c r="AT314" s="152" t="s">
        <v>163</v>
      </c>
      <c r="AU314" s="152" t="s">
        <v>82</v>
      </c>
      <c r="AV314" s="12" t="s">
        <v>82</v>
      </c>
      <c r="AW314" s="12" t="s">
        <v>35</v>
      </c>
      <c r="AX314" s="12" t="s">
        <v>80</v>
      </c>
      <c r="AY314" s="152" t="s">
        <v>150</v>
      </c>
    </row>
    <row r="315" spans="2:65" s="1" customFormat="1" ht="24.2" customHeight="1">
      <c r="B315" s="33"/>
      <c r="C315" s="166" t="s">
        <v>459</v>
      </c>
      <c r="D315" s="166" t="s">
        <v>215</v>
      </c>
      <c r="E315" s="167" t="s">
        <v>460</v>
      </c>
      <c r="F315" s="168" t="s">
        <v>461</v>
      </c>
      <c r="G315" s="169" t="s">
        <v>417</v>
      </c>
      <c r="H315" s="170">
        <v>2</v>
      </c>
      <c r="I315" s="171"/>
      <c r="J315" s="172">
        <f>ROUND(I315*H315,2)</f>
        <v>0</v>
      </c>
      <c r="K315" s="168" t="s">
        <v>156</v>
      </c>
      <c r="L315" s="173"/>
      <c r="M315" s="174" t="s">
        <v>28</v>
      </c>
      <c r="N315" s="175" t="s">
        <v>44</v>
      </c>
      <c r="P315" s="141">
        <f>O315*H315</f>
        <v>0</v>
      </c>
      <c r="Q315" s="141">
        <v>2.7E-2</v>
      </c>
      <c r="R315" s="141">
        <f>Q315*H315</f>
        <v>5.3999999999999999E-2</v>
      </c>
      <c r="S315" s="141">
        <v>0</v>
      </c>
      <c r="T315" s="142">
        <f>S315*H315</f>
        <v>0</v>
      </c>
      <c r="AR315" s="143" t="s">
        <v>214</v>
      </c>
      <c r="AT315" s="143" t="s">
        <v>215</v>
      </c>
      <c r="AU315" s="143" t="s">
        <v>82</v>
      </c>
      <c r="AY315" s="18" t="s">
        <v>150</v>
      </c>
      <c r="BE315" s="144">
        <f>IF(N315="základní",J315,0)</f>
        <v>0</v>
      </c>
      <c r="BF315" s="144">
        <f>IF(N315="snížená",J315,0)</f>
        <v>0</v>
      </c>
      <c r="BG315" s="144">
        <f>IF(N315="zákl. přenesená",J315,0)</f>
        <v>0</v>
      </c>
      <c r="BH315" s="144">
        <f>IF(N315="sníž. přenesená",J315,0)</f>
        <v>0</v>
      </c>
      <c r="BI315" s="144">
        <f>IF(N315="nulová",J315,0)</f>
        <v>0</v>
      </c>
      <c r="BJ315" s="18" t="s">
        <v>80</v>
      </c>
      <c r="BK315" s="144">
        <f>ROUND(I315*H315,2)</f>
        <v>0</v>
      </c>
      <c r="BL315" s="18" t="s">
        <v>157</v>
      </c>
      <c r="BM315" s="143" t="s">
        <v>462</v>
      </c>
    </row>
    <row r="316" spans="2:65" s="1" customFormat="1" ht="11.25">
      <c r="B316" s="33"/>
      <c r="D316" s="145" t="s">
        <v>159</v>
      </c>
      <c r="F316" s="146" t="s">
        <v>461</v>
      </c>
      <c r="I316" s="147"/>
      <c r="L316" s="33"/>
      <c r="M316" s="148"/>
      <c r="T316" s="54"/>
      <c r="AT316" s="18" t="s">
        <v>159</v>
      </c>
      <c r="AU316" s="18" t="s">
        <v>82</v>
      </c>
    </row>
    <row r="317" spans="2:65" s="1" customFormat="1" ht="29.25">
      <c r="B317" s="33"/>
      <c r="D317" s="145" t="s">
        <v>192</v>
      </c>
      <c r="F317" s="165" t="s">
        <v>463</v>
      </c>
      <c r="I317" s="147"/>
      <c r="L317" s="33"/>
      <c r="M317" s="148"/>
      <c r="T317" s="54"/>
      <c r="AT317" s="18" t="s">
        <v>192</v>
      </c>
      <c r="AU317" s="18" t="s">
        <v>82</v>
      </c>
    </row>
    <row r="318" spans="2:65" s="12" customFormat="1" ht="11.25">
      <c r="B318" s="151"/>
      <c r="D318" s="145" t="s">
        <v>163</v>
      </c>
      <c r="E318" s="152" t="s">
        <v>28</v>
      </c>
      <c r="F318" s="153" t="s">
        <v>464</v>
      </c>
      <c r="H318" s="154">
        <v>2</v>
      </c>
      <c r="I318" s="155"/>
      <c r="L318" s="151"/>
      <c r="M318" s="156"/>
      <c r="T318" s="157"/>
      <c r="AT318" s="152" t="s">
        <v>163</v>
      </c>
      <c r="AU318" s="152" t="s">
        <v>82</v>
      </c>
      <c r="AV318" s="12" t="s">
        <v>82</v>
      </c>
      <c r="AW318" s="12" t="s">
        <v>35</v>
      </c>
      <c r="AX318" s="12" t="s">
        <v>80</v>
      </c>
      <c r="AY318" s="152" t="s">
        <v>150</v>
      </c>
    </row>
    <row r="319" spans="2:65" s="1" customFormat="1" ht="24.2" customHeight="1">
      <c r="B319" s="33"/>
      <c r="C319" s="166" t="s">
        <v>465</v>
      </c>
      <c r="D319" s="166" t="s">
        <v>215</v>
      </c>
      <c r="E319" s="167" t="s">
        <v>466</v>
      </c>
      <c r="F319" s="168" t="s">
        <v>467</v>
      </c>
      <c r="G319" s="169" t="s">
        <v>417</v>
      </c>
      <c r="H319" s="170">
        <v>1</v>
      </c>
      <c r="I319" s="171"/>
      <c r="J319" s="172">
        <f>ROUND(I319*H319,2)</f>
        <v>0</v>
      </c>
      <c r="K319" s="168" t="s">
        <v>156</v>
      </c>
      <c r="L319" s="173"/>
      <c r="M319" s="174" t="s">
        <v>28</v>
      </c>
      <c r="N319" s="175" t="s">
        <v>44</v>
      </c>
      <c r="P319" s="141">
        <f>O319*H319</f>
        <v>0</v>
      </c>
      <c r="Q319" s="141">
        <v>0.108</v>
      </c>
      <c r="R319" s="141">
        <f>Q319*H319</f>
        <v>0.108</v>
      </c>
      <c r="S319" s="141">
        <v>0</v>
      </c>
      <c r="T319" s="142">
        <f>S319*H319</f>
        <v>0</v>
      </c>
      <c r="AR319" s="143" t="s">
        <v>214</v>
      </c>
      <c r="AT319" s="143" t="s">
        <v>215</v>
      </c>
      <c r="AU319" s="143" t="s">
        <v>82</v>
      </c>
      <c r="AY319" s="18" t="s">
        <v>150</v>
      </c>
      <c r="BE319" s="144">
        <f>IF(N319="základní",J319,0)</f>
        <v>0</v>
      </c>
      <c r="BF319" s="144">
        <f>IF(N319="snížená",J319,0)</f>
        <v>0</v>
      </c>
      <c r="BG319" s="144">
        <f>IF(N319="zákl. přenesená",J319,0)</f>
        <v>0</v>
      </c>
      <c r="BH319" s="144">
        <f>IF(N319="sníž. přenesená",J319,0)</f>
        <v>0</v>
      </c>
      <c r="BI319" s="144">
        <f>IF(N319="nulová",J319,0)</f>
        <v>0</v>
      </c>
      <c r="BJ319" s="18" t="s">
        <v>80</v>
      </c>
      <c r="BK319" s="144">
        <f>ROUND(I319*H319,2)</f>
        <v>0</v>
      </c>
      <c r="BL319" s="18" t="s">
        <v>157</v>
      </c>
      <c r="BM319" s="143" t="s">
        <v>468</v>
      </c>
    </row>
    <row r="320" spans="2:65" s="1" customFormat="1" ht="11.25">
      <c r="B320" s="33"/>
      <c r="D320" s="145" t="s">
        <v>159</v>
      </c>
      <c r="F320" s="146" t="s">
        <v>467</v>
      </c>
      <c r="I320" s="147"/>
      <c r="L320" s="33"/>
      <c r="M320" s="148"/>
      <c r="T320" s="54"/>
      <c r="AT320" s="18" t="s">
        <v>159</v>
      </c>
      <c r="AU320" s="18" t="s">
        <v>82</v>
      </c>
    </row>
    <row r="321" spans="2:65" s="12" customFormat="1" ht="11.25">
      <c r="B321" s="151"/>
      <c r="D321" s="145" t="s">
        <v>163</v>
      </c>
      <c r="E321" s="152" t="s">
        <v>28</v>
      </c>
      <c r="F321" s="153" t="s">
        <v>80</v>
      </c>
      <c r="H321" s="154">
        <v>1</v>
      </c>
      <c r="I321" s="155"/>
      <c r="L321" s="151"/>
      <c r="M321" s="156"/>
      <c r="T321" s="157"/>
      <c r="AT321" s="152" t="s">
        <v>163</v>
      </c>
      <c r="AU321" s="152" t="s">
        <v>82</v>
      </c>
      <c r="AV321" s="12" t="s">
        <v>82</v>
      </c>
      <c r="AW321" s="12" t="s">
        <v>35</v>
      </c>
      <c r="AX321" s="12" t="s">
        <v>80</v>
      </c>
      <c r="AY321" s="152" t="s">
        <v>150</v>
      </c>
    </row>
    <row r="322" spans="2:65" s="1" customFormat="1" ht="24.2" customHeight="1">
      <c r="B322" s="33"/>
      <c r="C322" s="132" t="s">
        <v>469</v>
      </c>
      <c r="D322" s="132" t="s">
        <v>152</v>
      </c>
      <c r="E322" s="133" t="s">
        <v>470</v>
      </c>
      <c r="F322" s="134" t="s">
        <v>471</v>
      </c>
      <c r="G322" s="135" t="s">
        <v>417</v>
      </c>
      <c r="H322" s="136">
        <v>1</v>
      </c>
      <c r="I322" s="137"/>
      <c r="J322" s="138">
        <f>ROUND(I322*H322,2)</f>
        <v>0</v>
      </c>
      <c r="K322" s="134" t="s">
        <v>156</v>
      </c>
      <c r="L322" s="33"/>
      <c r="M322" s="139" t="s">
        <v>28</v>
      </c>
      <c r="N322" s="140" t="s">
        <v>44</v>
      </c>
      <c r="P322" s="141">
        <f>O322*H322</f>
        <v>0</v>
      </c>
      <c r="Q322" s="141">
        <v>0.21734000000000001</v>
      </c>
      <c r="R322" s="141">
        <f>Q322*H322</f>
        <v>0.21734000000000001</v>
      </c>
      <c r="S322" s="141">
        <v>0</v>
      </c>
      <c r="T322" s="142">
        <f>S322*H322</f>
        <v>0</v>
      </c>
      <c r="AR322" s="143" t="s">
        <v>157</v>
      </c>
      <c r="AT322" s="143" t="s">
        <v>152</v>
      </c>
      <c r="AU322" s="143" t="s">
        <v>82</v>
      </c>
      <c r="AY322" s="18" t="s">
        <v>150</v>
      </c>
      <c r="BE322" s="144">
        <f>IF(N322="základní",J322,0)</f>
        <v>0</v>
      </c>
      <c r="BF322" s="144">
        <f>IF(N322="snížená",J322,0)</f>
        <v>0</v>
      </c>
      <c r="BG322" s="144">
        <f>IF(N322="zákl. přenesená",J322,0)</f>
        <v>0</v>
      </c>
      <c r="BH322" s="144">
        <f>IF(N322="sníž. přenesená",J322,0)</f>
        <v>0</v>
      </c>
      <c r="BI322" s="144">
        <f>IF(N322="nulová",J322,0)</f>
        <v>0</v>
      </c>
      <c r="BJ322" s="18" t="s">
        <v>80</v>
      </c>
      <c r="BK322" s="144">
        <f>ROUND(I322*H322,2)</f>
        <v>0</v>
      </c>
      <c r="BL322" s="18" t="s">
        <v>157</v>
      </c>
      <c r="BM322" s="143" t="s">
        <v>472</v>
      </c>
    </row>
    <row r="323" spans="2:65" s="1" customFormat="1" ht="19.5">
      <c r="B323" s="33"/>
      <c r="D323" s="145" t="s">
        <v>159</v>
      </c>
      <c r="F323" s="146" t="s">
        <v>471</v>
      </c>
      <c r="I323" s="147"/>
      <c r="L323" s="33"/>
      <c r="M323" s="148"/>
      <c r="T323" s="54"/>
      <c r="AT323" s="18" t="s">
        <v>159</v>
      </c>
      <c r="AU323" s="18" t="s">
        <v>82</v>
      </c>
    </row>
    <row r="324" spans="2:65" s="1" customFormat="1" ht="11.25">
      <c r="B324" s="33"/>
      <c r="D324" s="149" t="s">
        <v>161</v>
      </c>
      <c r="F324" s="150" t="s">
        <v>473</v>
      </c>
      <c r="I324" s="147"/>
      <c r="L324" s="33"/>
      <c r="M324" s="148"/>
      <c r="T324" s="54"/>
      <c r="AT324" s="18" t="s">
        <v>161</v>
      </c>
      <c r="AU324" s="18" t="s">
        <v>82</v>
      </c>
    </row>
    <row r="325" spans="2:65" s="12" customFormat="1" ht="11.25">
      <c r="B325" s="151"/>
      <c r="D325" s="145" t="s">
        <v>163</v>
      </c>
      <c r="E325" s="152" t="s">
        <v>28</v>
      </c>
      <c r="F325" s="153" t="s">
        <v>80</v>
      </c>
      <c r="H325" s="154">
        <v>1</v>
      </c>
      <c r="I325" s="155"/>
      <c r="L325" s="151"/>
      <c r="M325" s="156"/>
      <c r="T325" s="157"/>
      <c r="AT325" s="152" t="s">
        <v>163</v>
      </c>
      <c r="AU325" s="152" t="s">
        <v>82</v>
      </c>
      <c r="AV325" s="12" t="s">
        <v>82</v>
      </c>
      <c r="AW325" s="12" t="s">
        <v>35</v>
      </c>
      <c r="AX325" s="12" t="s">
        <v>80</v>
      </c>
      <c r="AY325" s="152" t="s">
        <v>150</v>
      </c>
    </row>
    <row r="326" spans="2:65" s="1" customFormat="1" ht="16.5" customHeight="1">
      <c r="B326" s="33"/>
      <c r="C326" s="166" t="s">
        <v>474</v>
      </c>
      <c r="D326" s="166" t="s">
        <v>215</v>
      </c>
      <c r="E326" s="167" t="s">
        <v>475</v>
      </c>
      <c r="F326" s="168" t="s">
        <v>476</v>
      </c>
      <c r="G326" s="169" t="s">
        <v>417</v>
      </c>
      <c r="H326" s="170">
        <v>1</v>
      </c>
      <c r="I326" s="171"/>
      <c r="J326" s="172">
        <f>ROUND(I326*H326,2)</f>
        <v>0</v>
      </c>
      <c r="K326" s="168" t="s">
        <v>28</v>
      </c>
      <c r="L326" s="173"/>
      <c r="M326" s="174" t="s">
        <v>28</v>
      </c>
      <c r="N326" s="175" t="s">
        <v>44</v>
      </c>
      <c r="P326" s="141">
        <f>O326*H326</f>
        <v>0</v>
      </c>
      <c r="Q326" s="141">
        <v>9.5000000000000001E-2</v>
      </c>
      <c r="R326" s="141">
        <f>Q326*H326</f>
        <v>9.5000000000000001E-2</v>
      </c>
      <c r="S326" s="141">
        <v>0</v>
      </c>
      <c r="T326" s="142">
        <f>S326*H326</f>
        <v>0</v>
      </c>
      <c r="AR326" s="143" t="s">
        <v>214</v>
      </c>
      <c r="AT326" s="143" t="s">
        <v>215</v>
      </c>
      <c r="AU326" s="143" t="s">
        <v>82</v>
      </c>
      <c r="AY326" s="18" t="s">
        <v>150</v>
      </c>
      <c r="BE326" s="144">
        <f>IF(N326="základní",J326,0)</f>
        <v>0</v>
      </c>
      <c r="BF326" s="144">
        <f>IF(N326="snížená",J326,0)</f>
        <v>0</v>
      </c>
      <c r="BG326" s="144">
        <f>IF(N326="zákl. přenesená",J326,0)</f>
        <v>0</v>
      </c>
      <c r="BH326" s="144">
        <f>IF(N326="sníž. přenesená",J326,0)</f>
        <v>0</v>
      </c>
      <c r="BI326" s="144">
        <f>IF(N326="nulová",J326,0)</f>
        <v>0</v>
      </c>
      <c r="BJ326" s="18" t="s">
        <v>80</v>
      </c>
      <c r="BK326" s="144">
        <f>ROUND(I326*H326,2)</f>
        <v>0</v>
      </c>
      <c r="BL326" s="18" t="s">
        <v>157</v>
      </c>
      <c r="BM326" s="143" t="s">
        <v>477</v>
      </c>
    </row>
    <row r="327" spans="2:65" s="1" customFormat="1" ht="11.25">
      <c r="B327" s="33"/>
      <c r="D327" s="145" t="s">
        <v>159</v>
      </c>
      <c r="F327" s="146" t="s">
        <v>478</v>
      </c>
      <c r="I327" s="147"/>
      <c r="L327" s="33"/>
      <c r="M327" s="148"/>
      <c r="T327" s="54"/>
      <c r="AT327" s="18" t="s">
        <v>159</v>
      </c>
      <c r="AU327" s="18" t="s">
        <v>82</v>
      </c>
    </row>
    <row r="328" spans="2:65" s="12" customFormat="1" ht="11.25">
      <c r="B328" s="151"/>
      <c r="D328" s="145" t="s">
        <v>163</v>
      </c>
      <c r="E328" s="152" t="s">
        <v>28</v>
      </c>
      <c r="F328" s="153" t="s">
        <v>80</v>
      </c>
      <c r="H328" s="154">
        <v>1</v>
      </c>
      <c r="I328" s="155"/>
      <c r="L328" s="151"/>
      <c r="M328" s="156"/>
      <c r="T328" s="157"/>
      <c r="AT328" s="152" t="s">
        <v>163</v>
      </c>
      <c r="AU328" s="152" t="s">
        <v>82</v>
      </c>
      <c r="AV328" s="12" t="s">
        <v>82</v>
      </c>
      <c r="AW328" s="12" t="s">
        <v>35</v>
      </c>
      <c r="AX328" s="12" t="s">
        <v>80</v>
      </c>
      <c r="AY328" s="152" t="s">
        <v>150</v>
      </c>
    </row>
    <row r="329" spans="2:65" s="1" customFormat="1" ht="24.2" customHeight="1">
      <c r="B329" s="33"/>
      <c r="C329" s="166" t="s">
        <v>479</v>
      </c>
      <c r="D329" s="166" t="s">
        <v>215</v>
      </c>
      <c r="E329" s="167" t="s">
        <v>480</v>
      </c>
      <c r="F329" s="168" t="s">
        <v>481</v>
      </c>
      <c r="G329" s="169" t="s">
        <v>417</v>
      </c>
      <c r="H329" s="170">
        <v>1</v>
      </c>
      <c r="I329" s="171"/>
      <c r="J329" s="172">
        <f>ROUND(I329*H329,2)</f>
        <v>0</v>
      </c>
      <c r="K329" s="168" t="s">
        <v>156</v>
      </c>
      <c r="L329" s="173"/>
      <c r="M329" s="174" t="s">
        <v>28</v>
      </c>
      <c r="N329" s="175" t="s">
        <v>44</v>
      </c>
      <c r="P329" s="141">
        <f>O329*H329</f>
        <v>0</v>
      </c>
      <c r="Q329" s="141">
        <v>4.0000000000000001E-3</v>
      </c>
      <c r="R329" s="141">
        <f>Q329*H329</f>
        <v>4.0000000000000001E-3</v>
      </c>
      <c r="S329" s="141">
        <v>0</v>
      </c>
      <c r="T329" s="142">
        <f>S329*H329</f>
        <v>0</v>
      </c>
      <c r="AR329" s="143" t="s">
        <v>214</v>
      </c>
      <c r="AT329" s="143" t="s">
        <v>215</v>
      </c>
      <c r="AU329" s="143" t="s">
        <v>82</v>
      </c>
      <c r="AY329" s="18" t="s">
        <v>150</v>
      </c>
      <c r="BE329" s="144">
        <f>IF(N329="základní",J329,0)</f>
        <v>0</v>
      </c>
      <c r="BF329" s="144">
        <f>IF(N329="snížená",J329,0)</f>
        <v>0</v>
      </c>
      <c r="BG329" s="144">
        <f>IF(N329="zákl. přenesená",J329,0)</f>
        <v>0</v>
      </c>
      <c r="BH329" s="144">
        <f>IF(N329="sníž. přenesená",J329,0)</f>
        <v>0</v>
      </c>
      <c r="BI329" s="144">
        <f>IF(N329="nulová",J329,0)</f>
        <v>0</v>
      </c>
      <c r="BJ329" s="18" t="s">
        <v>80</v>
      </c>
      <c r="BK329" s="144">
        <f>ROUND(I329*H329,2)</f>
        <v>0</v>
      </c>
      <c r="BL329" s="18" t="s">
        <v>157</v>
      </c>
      <c r="BM329" s="143" t="s">
        <v>482</v>
      </c>
    </row>
    <row r="330" spans="2:65" s="1" customFormat="1" ht="11.25">
      <c r="B330" s="33"/>
      <c r="D330" s="145" t="s">
        <v>159</v>
      </c>
      <c r="F330" s="146" t="s">
        <v>481</v>
      </c>
      <c r="I330" s="147"/>
      <c r="L330" s="33"/>
      <c r="M330" s="148"/>
      <c r="T330" s="54"/>
      <c r="AT330" s="18" t="s">
        <v>159</v>
      </c>
      <c r="AU330" s="18" t="s">
        <v>82</v>
      </c>
    </row>
    <row r="331" spans="2:65" s="12" customFormat="1" ht="11.25">
      <c r="B331" s="151"/>
      <c r="D331" s="145" t="s">
        <v>163</v>
      </c>
      <c r="E331" s="152" t="s">
        <v>28</v>
      </c>
      <c r="F331" s="153" t="s">
        <v>80</v>
      </c>
      <c r="H331" s="154">
        <v>1</v>
      </c>
      <c r="I331" s="155"/>
      <c r="L331" s="151"/>
      <c r="M331" s="156"/>
      <c r="T331" s="157"/>
      <c r="AT331" s="152" t="s">
        <v>163</v>
      </c>
      <c r="AU331" s="152" t="s">
        <v>82</v>
      </c>
      <c r="AV331" s="12" t="s">
        <v>82</v>
      </c>
      <c r="AW331" s="12" t="s">
        <v>35</v>
      </c>
      <c r="AX331" s="12" t="s">
        <v>80</v>
      </c>
      <c r="AY331" s="152" t="s">
        <v>150</v>
      </c>
    </row>
    <row r="332" spans="2:65" s="1" customFormat="1" ht="24.2" customHeight="1">
      <c r="B332" s="33"/>
      <c r="C332" s="132" t="s">
        <v>483</v>
      </c>
      <c r="D332" s="132" t="s">
        <v>152</v>
      </c>
      <c r="E332" s="133" t="s">
        <v>484</v>
      </c>
      <c r="F332" s="134" t="s">
        <v>485</v>
      </c>
      <c r="G332" s="135" t="s">
        <v>417</v>
      </c>
      <c r="H332" s="136">
        <v>1</v>
      </c>
      <c r="I332" s="137"/>
      <c r="J332" s="138">
        <f>ROUND(I332*H332,2)</f>
        <v>0</v>
      </c>
      <c r="K332" s="134" t="s">
        <v>156</v>
      </c>
      <c r="L332" s="33"/>
      <c r="M332" s="139" t="s">
        <v>28</v>
      </c>
      <c r="N332" s="140" t="s">
        <v>44</v>
      </c>
      <c r="P332" s="141">
        <f>O332*H332</f>
        <v>0</v>
      </c>
      <c r="Q332" s="141">
        <v>0</v>
      </c>
      <c r="R332" s="141">
        <f>Q332*H332</f>
        <v>0</v>
      </c>
      <c r="S332" s="141">
        <v>0.15</v>
      </c>
      <c r="T332" s="142">
        <f>S332*H332</f>
        <v>0.15</v>
      </c>
      <c r="AR332" s="143" t="s">
        <v>157</v>
      </c>
      <c r="AT332" s="143" t="s">
        <v>152</v>
      </c>
      <c r="AU332" s="143" t="s">
        <v>82</v>
      </c>
      <c r="AY332" s="18" t="s">
        <v>150</v>
      </c>
      <c r="BE332" s="144">
        <f>IF(N332="základní",J332,0)</f>
        <v>0</v>
      </c>
      <c r="BF332" s="144">
        <f>IF(N332="snížená",J332,0)</f>
        <v>0</v>
      </c>
      <c r="BG332" s="144">
        <f>IF(N332="zákl. přenesená",J332,0)</f>
        <v>0</v>
      </c>
      <c r="BH332" s="144">
        <f>IF(N332="sníž. přenesená",J332,0)</f>
        <v>0</v>
      </c>
      <c r="BI332" s="144">
        <f>IF(N332="nulová",J332,0)</f>
        <v>0</v>
      </c>
      <c r="BJ332" s="18" t="s">
        <v>80</v>
      </c>
      <c r="BK332" s="144">
        <f>ROUND(I332*H332,2)</f>
        <v>0</v>
      </c>
      <c r="BL332" s="18" t="s">
        <v>157</v>
      </c>
      <c r="BM332" s="143" t="s">
        <v>486</v>
      </c>
    </row>
    <row r="333" spans="2:65" s="1" customFormat="1" ht="19.5">
      <c r="B333" s="33"/>
      <c r="D333" s="145" t="s">
        <v>159</v>
      </c>
      <c r="F333" s="146" t="s">
        <v>487</v>
      </c>
      <c r="I333" s="147"/>
      <c r="L333" s="33"/>
      <c r="M333" s="148"/>
      <c r="T333" s="54"/>
      <c r="AT333" s="18" t="s">
        <v>159</v>
      </c>
      <c r="AU333" s="18" t="s">
        <v>82</v>
      </c>
    </row>
    <row r="334" spans="2:65" s="1" customFormat="1" ht="11.25">
      <c r="B334" s="33"/>
      <c r="D334" s="149" t="s">
        <v>161</v>
      </c>
      <c r="F334" s="150" t="s">
        <v>488</v>
      </c>
      <c r="I334" s="147"/>
      <c r="L334" s="33"/>
      <c r="M334" s="148"/>
      <c r="T334" s="54"/>
      <c r="AT334" s="18" t="s">
        <v>161</v>
      </c>
      <c r="AU334" s="18" t="s">
        <v>82</v>
      </c>
    </row>
    <row r="335" spans="2:65" s="12" customFormat="1" ht="11.25">
      <c r="B335" s="151"/>
      <c r="D335" s="145" t="s">
        <v>163</v>
      </c>
      <c r="E335" s="152" t="s">
        <v>28</v>
      </c>
      <c r="F335" s="153" t="s">
        <v>80</v>
      </c>
      <c r="H335" s="154">
        <v>1</v>
      </c>
      <c r="I335" s="155"/>
      <c r="L335" s="151"/>
      <c r="M335" s="156"/>
      <c r="T335" s="157"/>
      <c r="AT335" s="152" t="s">
        <v>163</v>
      </c>
      <c r="AU335" s="152" t="s">
        <v>82</v>
      </c>
      <c r="AV335" s="12" t="s">
        <v>82</v>
      </c>
      <c r="AW335" s="12" t="s">
        <v>35</v>
      </c>
      <c r="AX335" s="12" t="s">
        <v>73</v>
      </c>
      <c r="AY335" s="152" t="s">
        <v>150</v>
      </c>
    </row>
    <row r="336" spans="2:65" s="13" customFormat="1" ht="11.25">
      <c r="B336" s="158"/>
      <c r="D336" s="145" t="s">
        <v>163</v>
      </c>
      <c r="E336" s="159" t="s">
        <v>28</v>
      </c>
      <c r="F336" s="160" t="s">
        <v>167</v>
      </c>
      <c r="H336" s="161">
        <v>1</v>
      </c>
      <c r="I336" s="162"/>
      <c r="L336" s="158"/>
      <c r="M336" s="163"/>
      <c r="T336" s="164"/>
      <c r="AT336" s="159" t="s">
        <v>163</v>
      </c>
      <c r="AU336" s="159" t="s">
        <v>82</v>
      </c>
      <c r="AV336" s="13" t="s">
        <v>157</v>
      </c>
      <c r="AW336" s="13" t="s">
        <v>35</v>
      </c>
      <c r="AX336" s="13" t="s">
        <v>80</v>
      </c>
      <c r="AY336" s="159" t="s">
        <v>150</v>
      </c>
    </row>
    <row r="337" spans="2:65" s="1" customFormat="1" ht="16.5" customHeight="1">
      <c r="B337" s="33"/>
      <c r="C337" s="132" t="s">
        <v>489</v>
      </c>
      <c r="D337" s="132" t="s">
        <v>152</v>
      </c>
      <c r="E337" s="133" t="s">
        <v>490</v>
      </c>
      <c r="F337" s="134" t="s">
        <v>491</v>
      </c>
      <c r="G337" s="135" t="s">
        <v>417</v>
      </c>
      <c r="H337" s="136">
        <v>1</v>
      </c>
      <c r="I337" s="137"/>
      <c r="J337" s="138">
        <f>ROUND(I337*H337,2)</f>
        <v>0</v>
      </c>
      <c r="K337" s="134" t="s">
        <v>28</v>
      </c>
      <c r="L337" s="33"/>
      <c r="M337" s="139" t="s">
        <v>28</v>
      </c>
      <c r="N337" s="140" t="s">
        <v>44</v>
      </c>
      <c r="P337" s="141">
        <f>O337*H337</f>
        <v>0</v>
      </c>
      <c r="Q337" s="141">
        <v>0</v>
      </c>
      <c r="R337" s="141">
        <f>Q337*H337</f>
        <v>0</v>
      </c>
      <c r="S337" s="141">
        <v>0</v>
      </c>
      <c r="T337" s="142">
        <f>S337*H337</f>
        <v>0</v>
      </c>
      <c r="AR337" s="143" t="s">
        <v>157</v>
      </c>
      <c r="AT337" s="143" t="s">
        <v>152</v>
      </c>
      <c r="AU337" s="143" t="s">
        <v>82</v>
      </c>
      <c r="AY337" s="18" t="s">
        <v>150</v>
      </c>
      <c r="BE337" s="144">
        <f>IF(N337="základní",J337,0)</f>
        <v>0</v>
      </c>
      <c r="BF337" s="144">
        <f>IF(N337="snížená",J337,0)</f>
        <v>0</v>
      </c>
      <c r="BG337" s="144">
        <f>IF(N337="zákl. přenesená",J337,0)</f>
        <v>0</v>
      </c>
      <c r="BH337" s="144">
        <f>IF(N337="sníž. přenesená",J337,0)</f>
        <v>0</v>
      </c>
      <c r="BI337" s="144">
        <f>IF(N337="nulová",J337,0)</f>
        <v>0</v>
      </c>
      <c r="BJ337" s="18" t="s">
        <v>80</v>
      </c>
      <c r="BK337" s="144">
        <f>ROUND(I337*H337,2)</f>
        <v>0</v>
      </c>
      <c r="BL337" s="18" t="s">
        <v>157</v>
      </c>
      <c r="BM337" s="143" t="s">
        <v>492</v>
      </c>
    </row>
    <row r="338" spans="2:65" s="1" customFormat="1" ht="11.25">
      <c r="B338" s="33"/>
      <c r="D338" s="145" t="s">
        <v>159</v>
      </c>
      <c r="F338" s="146" t="s">
        <v>491</v>
      </c>
      <c r="I338" s="147"/>
      <c r="L338" s="33"/>
      <c r="M338" s="148"/>
      <c r="T338" s="54"/>
      <c r="AT338" s="18" t="s">
        <v>159</v>
      </c>
      <c r="AU338" s="18" t="s">
        <v>82</v>
      </c>
    </row>
    <row r="339" spans="2:65" s="12" customFormat="1" ht="11.25">
      <c r="B339" s="151"/>
      <c r="D339" s="145" t="s">
        <v>163</v>
      </c>
      <c r="E339" s="152" t="s">
        <v>28</v>
      </c>
      <c r="F339" s="153" t="s">
        <v>493</v>
      </c>
      <c r="H339" s="154">
        <v>1</v>
      </c>
      <c r="I339" s="155"/>
      <c r="L339" s="151"/>
      <c r="M339" s="156"/>
      <c r="T339" s="157"/>
      <c r="AT339" s="152" t="s">
        <v>163</v>
      </c>
      <c r="AU339" s="152" t="s">
        <v>82</v>
      </c>
      <c r="AV339" s="12" t="s">
        <v>82</v>
      </c>
      <c r="AW339" s="12" t="s">
        <v>35</v>
      </c>
      <c r="AX339" s="12" t="s">
        <v>80</v>
      </c>
      <c r="AY339" s="152" t="s">
        <v>150</v>
      </c>
    </row>
    <row r="340" spans="2:65" s="11" customFormat="1" ht="22.9" customHeight="1">
      <c r="B340" s="120"/>
      <c r="D340" s="121" t="s">
        <v>72</v>
      </c>
      <c r="E340" s="130" t="s">
        <v>220</v>
      </c>
      <c r="F340" s="130" t="s">
        <v>494</v>
      </c>
      <c r="I340" s="123"/>
      <c r="J340" s="131">
        <f>BK340</f>
        <v>0</v>
      </c>
      <c r="L340" s="120"/>
      <c r="M340" s="125"/>
      <c r="P340" s="126">
        <f>P341+SUM(P342:P484)</f>
        <v>0</v>
      </c>
      <c r="R340" s="126">
        <f>R341+SUM(R342:R484)</f>
        <v>22.318100519999998</v>
      </c>
      <c r="T340" s="127">
        <f>T341+SUM(T342:T484)</f>
        <v>78.226360000000014</v>
      </c>
      <c r="AR340" s="121" t="s">
        <v>80</v>
      </c>
      <c r="AT340" s="128" t="s">
        <v>72</v>
      </c>
      <c r="AU340" s="128" t="s">
        <v>80</v>
      </c>
      <c r="AY340" s="121" t="s">
        <v>150</v>
      </c>
      <c r="BK340" s="129">
        <f>BK341+SUM(BK342:BK484)</f>
        <v>0</v>
      </c>
    </row>
    <row r="341" spans="2:65" s="1" customFormat="1" ht="24.2" customHeight="1">
      <c r="B341" s="33"/>
      <c r="C341" s="132" t="s">
        <v>495</v>
      </c>
      <c r="D341" s="132" t="s">
        <v>152</v>
      </c>
      <c r="E341" s="133" t="s">
        <v>496</v>
      </c>
      <c r="F341" s="134" t="s">
        <v>497</v>
      </c>
      <c r="G341" s="135" t="s">
        <v>417</v>
      </c>
      <c r="H341" s="136">
        <v>5</v>
      </c>
      <c r="I341" s="137"/>
      <c r="J341" s="138">
        <f>ROUND(I341*H341,2)</f>
        <v>0</v>
      </c>
      <c r="K341" s="134" t="s">
        <v>156</v>
      </c>
      <c r="L341" s="33"/>
      <c r="M341" s="139" t="s">
        <v>28</v>
      </c>
      <c r="N341" s="140" t="s">
        <v>44</v>
      </c>
      <c r="P341" s="141">
        <f>O341*H341</f>
        <v>0</v>
      </c>
      <c r="Q341" s="141">
        <v>6.9999999999999999E-4</v>
      </c>
      <c r="R341" s="141">
        <f>Q341*H341</f>
        <v>3.5000000000000001E-3</v>
      </c>
      <c r="S341" s="141">
        <v>0</v>
      </c>
      <c r="T341" s="142">
        <f>S341*H341</f>
        <v>0</v>
      </c>
      <c r="AR341" s="143" t="s">
        <v>157</v>
      </c>
      <c r="AT341" s="143" t="s">
        <v>152</v>
      </c>
      <c r="AU341" s="143" t="s">
        <v>82</v>
      </c>
      <c r="AY341" s="18" t="s">
        <v>150</v>
      </c>
      <c r="BE341" s="144">
        <f>IF(N341="základní",J341,0)</f>
        <v>0</v>
      </c>
      <c r="BF341" s="144">
        <f>IF(N341="snížená",J341,0)</f>
        <v>0</v>
      </c>
      <c r="BG341" s="144">
        <f>IF(N341="zákl. přenesená",J341,0)</f>
        <v>0</v>
      </c>
      <c r="BH341" s="144">
        <f>IF(N341="sníž. přenesená",J341,0)</f>
        <v>0</v>
      </c>
      <c r="BI341" s="144">
        <f>IF(N341="nulová",J341,0)</f>
        <v>0</v>
      </c>
      <c r="BJ341" s="18" t="s">
        <v>80</v>
      </c>
      <c r="BK341" s="144">
        <f>ROUND(I341*H341,2)</f>
        <v>0</v>
      </c>
      <c r="BL341" s="18" t="s">
        <v>157</v>
      </c>
      <c r="BM341" s="143" t="s">
        <v>498</v>
      </c>
    </row>
    <row r="342" spans="2:65" s="1" customFormat="1" ht="19.5">
      <c r="B342" s="33"/>
      <c r="D342" s="145" t="s">
        <v>159</v>
      </c>
      <c r="F342" s="146" t="s">
        <v>499</v>
      </c>
      <c r="I342" s="147"/>
      <c r="L342" s="33"/>
      <c r="M342" s="148"/>
      <c r="T342" s="54"/>
      <c r="AT342" s="18" t="s">
        <v>159</v>
      </c>
      <c r="AU342" s="18" t="s">
        <v>82</v>
      </c>
    </row>
    <row r="343" spans="2:65" s="1" customFormat="1" ht="11.25">
      <c r="B343" s="33"/>
      <c r="D343" s="149" t="s">
        <v>161</v>
      </c>
      <c r="F343" s="150" t="s">
        <v>500</v>
      </c>
      <c r="I343" s="147"/>
      <c r="L343" s="33"/>
      <c r="M343" s="148"/>
      <c r="T343" s="54"/>
      <c r="AT343" s="18" t="s">
        <v>161</v>
      </c>
      <c r="AU343" s="18" t="s">
        <v>82</v>
      </c>
    </row>
    <row r="344" spans="2:65" s="12" customFormat="1" ht="11.25">
      <c r="B344" s="151"/>
      <c r="D344" s="145" t="s">
        <v>163</v>
      </c>
      <c r="E344" s="152" t="s">
        <v>28</v>
      </c>
      <c r="F344" s="153" t="s">
        <v>501</v>
      </c>
      <c r="H344" s="154">
        <v>4</v>
      </c>
      <c r="I344" s="155"/>
      <c r="L344" s="151"/>
      <c r="M344" s="156"/>
      <c r="T344" s="157"/>
      <c r="AT344" s="152" t="s">
        <v>163</v>
      </c>
      <c r="AU344" s="152" t="s">
        <v>82</v>
      </c>
      <c r="AV344" s="12" t="s">
        <v>82</v>
      </c>
      <c r="AW344" s="12" t="s">
        <v>35</v>
      </c>
      <c r="AX344" s="12" t="s">
        <v>73</v>
      </c>
      <c r="AY344" s="152" t="s">
        <v>150</v>
      </c>
    </row>
    <row r="345" spans="2:65" s="12" customFormat="1" ht="11.25">
      <c r="B345" s="151"/>
      <c r="D345" s="145" t="s">
        <v>163</v>
      </c>
      <c r="E345" s="152" t="s">
        <v>28</v>
      </c>
      <c r="F345" s="153" t="s">
        <v>502</v>
      </c>
      <c r="H345" s="154">
        <v>1</v>
      </c>
      <c r="I345" s="155"/>
      <c r="L345" s="151"/>
      <c r="M345" s="156"/>
      <c r="T345" s="157"/>
      <c r="AT345" s="152" t="s">
        <v>163</v>
      </c>
      <c r="AU345" s="152" t="s">
        <v>82</v>
      </c>
      <c r="AV345" s="12" t="s">
        <v>82</v>
      </c>
      <c r="AW345" s="12" t="s">
        <v>35</v>
      </c>
      <c r="AX345" s="12" t="s">
        <v>73</v>
      </c>
      <c r="AY345" s="152" t="s">
        <v>150</v>
      </c>
    </row>
    <row r="346" spans="2:65" s="13" customFormat="1" ht="11.25">
      <c r="B346" s="158"/>
      <c r="D346" s="145" t="s">
        <v>163</v>
      </c>
      <c r="E346" s="159" t="s">
        <v>28</v>
      </c>
      <c r="F346" s="160" t="s">
        <v>167</v>
      </c>
      <c r="H346" s="161">
        <v>5</v>
      </c>
      <c r="I346" s="162"/>
      <c r="L346" s="158"/>
      <c r="M346" s="163"/>
      <c r="T346" s="164"/>
      <c r="AT346" s="159" t="s">
        <v>163</v>
      </c>
      <c r="AU346" s="159" t="s">
        <v>82</v>
      </c>
      <c r="AV346" s="13" t="s">
        <v>157</v>
      </c>
      <c r="AW346" s="13" t="s">
        <v>35</v>
      </c>
      <c r="AX346" s="13" t="s">
        <v>80</v>
      </c>
      <c r="AY346" s="159" t="s">
        <v>150</v>
      </c>
    </row>
    <row r="347" spans="2:65" s="1" customFormat="1" ht="24.2" customHeight="1">
      <c r="B347" s="33"/>
      <c r="C347" s="166" t="s">
        <v>503</v>
      </c>
      <c r="D347" s="166" t="s">
        <v>215</v>
      </c>
      <c r="E347" s="167" t="s">
        <v>504</v>
      </c>
      <c r="F347" s="168" t="s">
        <v>505</v>
      </c>
      <c r="G347" s="169" t="s">
        <v>417</v>
      </c>
      <c r="H347" s="170">
        <v>1</v>
      </c>
      <c r="I347" s="171"/>
      <c r="J347" s="172">
        <f>ROUND(I347*H347,2)</f>
        <v>0</v>
      </c>
      <c r="K347" s="168" t="s">
        <v>156</v>
      </c>
      <c r="L347" s="173"/>
      <c r="M347" s="174" t="s">
        <v>28</v>
      </c>
      <c r="N347" s="175" t="s">
        <v>44</v>
      </c>
      <c r="P347" s="141">
        <f>O347*H347</f>
        <v>0</v>
      </c>
      <c r="Q347" s="141">
        <v>2.5000000000000001E-3</v>
      </c>
      <c r="R347" s="141">
        <f>Q347*H347</f>
        <v>2.5000000000000001E-3</v>
      </c>
      <c r="S347" s="141">
        <v>0</v>
      </c>
      <c r="T347" s="142">
        <f>S347*H347</f>
        <v>0</v>
      </c>
      <c r="AR347" s="143" t="s">
        <v>214</v>
      </c>
      <c r="AT347" s="143" t="s">
        <v>215</v>
      </c>
      <c r="AU347" s="143" t="s">
        <v>82</v>
      </c>
      <c r="AY347" s="18" t="s">
        <v>150</v>
      </c>
      <c r="BE347" s="144">
        <f>IF(N347="základní",J347,0)</f>
        <v>0</v>
      </c>
      <c r="BF347" s="144">
        <f>IF(N347="snížená",J347,0)</f>
        <v>0</v>
      </c>
      <c r="BG347" s="144">
        <f>IF(N347="zákl. přenesená",J347,0)</f>
        <v>0</v>
      </c>
      <c r="BH347" s="144">
        <f>IF(N347="sníž. přenesená",J347,0)</f>
        <v>0</v>
      </c>
      <c r="BI347" s="144">
        <f>IF(N347="nulová",J347,0)</f>
        <v>0</v>
      </c>
      <c r="BJ347" s="18" t="s">
        <v>80</v>
      </c>
      <c r="BK347" s="144">
        <f>ROUND(I347*H347,2)</f>
        <v>0</v>
      </c>
      <c r="BL347" s="18" t="s">
        <v>157</v>
      </c>
      <c r="BM347" s="143" t="s">
        <v>506</v>
      </c>
    </row>
    <row r="348" spans="2:65" s="1" customFormat="1" ht="11.25">
      <c r="B348" s="33"/>
      <c r="D348" s="145" t="s">
        <v>159</v>
      </c>
      <c r="F348" s="146" t="s">
        <v>505</v>
      </c>
      <c r="I348" s="147"/>
      <c r="L348" s="33"/>
      <c r="M348" s="148"/>
      <c r="T348" s="54"/>
      <c r="AT348" s="18" t="s">
        <v>159</v>
      </c>
      <c r="AU348" s="18" t="s">
        <v>82</v>
      </c>
    </row>
    <row r="349" spans="2:65" s="12" customFormat="1" ht="11.25">
      <c r="B349" s="151"/>
      <c r="D349" s="145" t="s">
        <v>163</v>
      </c>
      <c r="E349" s="152" t="s">
        <v>28</v>
      </c>
      <c r="F349" s="153" t="s">
        <v>507</v>
      </c>
      <c r="H349" s="154">
        <v>1</v>
      </c>
      <c r="I349" s="155"/>
      <c r="L349" s="151"/>
      <c r="M349" s="156"/>
      <c r="T349" s="157"/>
      <c r="AT349" s="152" t="s">
        <v>163</v>
      </c>
      <c r="AU349" s="152" t="s">
        <v>82</v>
      </c>
      <c r="AV349" s="12" t="s">
        <v>82</v>
      </c>
      <c r="AW349" s="12" t="s">
        <v>35</v>
      </c>
      <c r="AX349" s="12" t="s">
        <v>80</v>
      </c>
      <c r="AY349" s="152" t="s">
        <v>150</v>
      </c>
    </row>
    <row r="350" spans="2:65" s="1" customFormat="1" ht="24.2" customHeight="1">
      <c r="B350" s="33"/>
      <c r="C350" s="132" t="s">
        <v>508</v>
      </c>
      <c r="D350" s="132" t="s">
        <v>152</v>
      </c>
      <c r="E350" s="133" t="s">
        <v>509</v>
      </c>
      <c r="F350" s="134" t="s">
        <v>510</v>
      </c>
      <c r="G350" s="135" t="s">
        <v>417</v>
      </c>
      <c r="H350" s="136">
        <v>2</v>
      </c>
      <c r="I350" s="137"/>
      <c r="J350" s="138">
        <f>ROUND(I350*H350,2)</f>
        <v>0</v>
      </c>
      <c r="K350" s="134" t="s">
        <v>156</v>
      </c>
      <c r="L350" s="33"/>
      <c r="M350" s="139" t="s">
        <v>28</v>
      </c>
      <c r="N350" s="140" t="s">
        <v>44</v>
      </c>
      <c r="P350" s="141">
        <f>O350*H350</f>
        <v>0</v>
      </c>
      <c r="Q350" s="141">
        <v>0.11241</v>
      </c>
      <c r="R350" s="141">
        <f>Q350*H350</f>
        <v>0.22481999999999999</v>
      </c>
      <c r="S350" s="141">
        <v>0</v>
      </c>
      <c r="T350" s="142">
        <f>S350*H350</f>
        <v>0</v>
      </c>
      <c r="AR350" s="143" t="s">
        <v>157</v>
      </c>
      <c r="AT350" s="143" t="s">
        <v>152</v>
      </c>
      <c r="AU350" s="143" t="s">
        <v>82</v>
      </c>
      <c r="AY350" s="18" t="s">
        <v>150</v>
      </c>
      <c r="BE350" s="144">
        <f>IF(N350="základní",J350,0)</f>
        <v>0</v>
      </c>
      <c r="BF350" s="144">
        <f>IF(N350="snížená",J350,0)</f>
        <v>0</v>
      </c>
      <c r="BG350" s="144">
        <f>IF(N350="zákl. přenesená",J350,0)</f>
        <v>0</v>
      </c>
      <c r="BH350" s="144">
        <f>IF(N350="sníž. přenesená",J350,0)</f>
        <v>0</v>
      </c>
      <c r="BI350" s="144">
        <f>IF(N350="nulová",J350,0)</f>
        <v>0</v>
      </c>
      <c r="BJ350" s="18" t="s">
        <v>80</v>
      </c>
      <c r="BK350" s="144">
        <f>ROUND(I350*H350,2)</f>
        <v>0</v>
      </c>
      <c r="BL350" s="18" t="s">
        <v>157</v>
      </c>
      <c r="BM350" s="143" t="s">
        <v>511</v>
      </c>
    </row>
    <row r="351" spans="2:65" s="1" customFormat="1" ht="19.5">
      <c r="B351" s="33"/>
      <c r="D351" s="145" t="s">
        <v>159</v>
      </c>
      <c r="F351" s="146" t="s">
        <v>512</v>
      </c>
      <c r="I351" s="147"/>
      <c r="L351" s="33"/>
      <c r="M351" s="148"/>
      <c r="T351" s="54"/>
      <c r="AT351" s="18" t="s">
        <v>159</v>
      </c>
      <c r="AU351" s="18" t="s">
        <v>82</v>
      </c>
    </row>
    <row r="352" spans="2:65" s="1" customFormat="1" ht="11.25">
      <c r="B352" s="33"/>
      <c r="D352" s="149" t="s">
        <v>161</v>
      </c>
      <c r="F352" s="150" t="s">
        <v>513</v>
      </c>
      <c r="I352" s="147"/>
      <c r="L352" s="33"/>
      <c r="M352" s="148"/>
      <c r="T352" s="54"/>
      <c r="AT352" s="18" t="s">
        <v>161</v>
      </c>
      <c r="AU352" s="18" t="s">
        <v>82</v>
      </c>
    </row>
    <row r="353" spans="2:65" s="12" customFormat="1" ht="11.25">
      <c r="B353" s="151"/>
      <c r="D353" s="145" t="s">
        <v>163</v>
      </c>
      <c r="E353" s="152" t="s">
        <v>28</v>
      </c>
      <c r="F353" s="153" t="s">
        <v>514</v>
      </c>
      <c r="H353" s="154">
        <v>1</v>
      </c>
      <c r="I353" s="155"/>
      <c r="L353" s="151"/>
      <c r="M353" s="156"/>
      <c r="T353" s="157"/>
      <c r="AT353" s="152" t="s">
        <v>163</v>
      </c>
      <c r="AU353" s="152" t="s">
        <v>82</v>
      </c>
      <c r="AV353" s="12" t="s">
        <v>82</v>
      </c>
      <c r="AW353" s="12" t="s">
        <v>35</v>
      </c>
      <c r="AX353" s="12" t="s">
        <v>73</v>
      </c>
      <c r="AY353" s="152" t="s">
        <v>150</v>
      </c>
    </row>
    <row r="354" spans="2:65" s="12" customFormat="1" ht="11.25">
      <c r="B354" s="151"/>
      <c r="D354" s="145" t="s">
        <v>163</v>
      </c>
      <c r="E354" s="152" t="s">
        <v>28</v>
      </c>
      <c r="F354" s="153" t="s">
        <v>515</v>
      </c>
      <c r="H354" s="154">
        <v>1</v>
      </c>
      <c r="I354" s="155"/>
      <c r="L354" s="151"/>
      <c r="M354" s="156"/>
      <c r="T354" s="157"/>
      <c r="AT354" s="152" t="s">
        <v>163</v>
      </c>
      <c r="AU354" s="152" t="s">
        <v>82</v>
      </c>
      <c r="AV354" s="12" t="s">
        <v>82</v>
      </c>
      <c r="AW354" s="12" t="s">
        <v>35</v>
      </c>
      <c r="AX354" s="12" t="s">
        <v>73</v>
      </c>
      <c r="AY354" s="152" t="s">
        <v>150</v>
      </c>
    </row>
    <row r="355" spans="2:65" s="13" customFormat="1" ht="11.25">
      <c r="B355" s="158"/>
      <c r="D355" s="145" t="s">
        <v>163</v>
      </c>
      <c r="E355" s="159" t="s">
        <v>28</v>
      </c>
      <c r="F355" s="160" t="s">
        <v>167</v>
      </c>
      <c r="H355" s="161">
        <v>2</v>
      </c>
      <c r="I355" s="162"/>
      <c r="L355" s="158"/>
      <c r="M355" s="163"/>
      <c r="T355" s="164"/>
      <c r="AT355" s="159" t="s">
        <v>163</v>
      </c>
      <c r="AU355" s="159" t="s">
        <v>82</v>
      </c>
      <c r="AV355" s="13" t="s">
        <v>157</v>
      </c>
      <c r="AW355" s="13" t="s">
        <v>35</v>
      </c>
      <c r="AX355" s="13" t="s">
        <v>80</v>
      </c>
      <c r="AY355" s="159" t="s">
        <v>150</v>
      </c>
    </row>
    <row r="356" spans="2:65" s="1" customFormat="1" ht="21.75" customHeight="1">
      <c r="B356" s="33"/>
      <c r="C356" s="166" t="s">
        <v>516</v>
      </c>
      <c r="D356" s="166" t="s">
        <v>215</v>
      </c>
      <c r="E356" s="167" t="s">
        <v>517</v>
      </c>
      <c r="F356" s="168" t="s">
        <v>518</v>
      </c>
      <c r="G356" s="169" t="s">
        <v>417</v>
      </c>
      <c r="H356" s="170">
        <v>1</v>
      </c>
      <c r="I356" s="171"/>
      <c r="J356" s="172">
        <f>ROUND(I356*H356,2)</f>
        <v>0</v>
      </c>
      <c r="K356" s="168" t="s">
        <v>28</v>
      </c>
      <c r="L356" s="173"/>
      <c r="M356" s="174" t="s">
        <v>28</v>
      </c>
      <c r="N356" s="175" t="s">
        <v>44</v>
      </c>
      <c r="P356" s="141">
        <f>O356*H356</f>
        <v>0</v>
      </c>
      <c r="Q356" s="141">
        <v>6.1000000000000004E-3</v>
      </c>
      <c r="R356" s="141">
        <f>Q356*H356</f>
        <v>6.1000000000000004E-3</v>
      </c>
      <c r="S356" s="141">
        <v>0</v>
      </c>
      <c r="T356" s="142">
        <f>S356*H356</f>
        <v>0</v>
      </c>
      <c r="AR356" s="143" t="s">
        <v>214</v>
      </c>
      <c r="AT356" s="143" t="s">
        <v>215</v>
      </c>
      <c r="AU356" s="143" t="s">
        <v>82</v>
      </c>
      <c r="AY356" s="18" t="s">
        <v>150</v>
      </c>
      <c r="BE356" s="144">
        <f>IF(N356="základní",J356,0)</f>
        <v>0</v>
      </c>
      <c r="BF356" s="144">
        <f>IF(N356="snížená",J356,0)</f>
        <v>0</v>
      </c>
      <c r="BG356" s="144">
        <f>IF(N356="zákl. přenesená",J356,0)</f>
        <v>0</v>
      </c>
      <c r="BH356" s="144">
        <f>IF(N356="sníž. přenesená",J356,0)</f>
        <v>0</v>
      </c>
      <c r="BI356" s="144">
        <f>IF(N356="nulová",J356,0)</f>
        <v>0</v>
      </c>
      <c r="BJ356" s="18" t="s">
        <v>80</v>
      </c>
      <c r="BK356" s="144">
        <f>ROUND(I356*H356,2)</f>
        <v>0</v>
      </c>
      <c r="BL356" s="18" t="s">
        <v>157</v>
      </c>
      <c r="BM356" s="143" t="s">
        <v>519</v>
      </c>
    </row>
    <row r="357" spans="2:65" s="1" customFormat="1" ht="11.25">
      <c r="B357" s="33"/>
      <c r="D357" s="145" t="s">
        <v>159</v>
      </c>
      <c r="F357" s="146" t="s">
        <v>520</v>
      </c>
      <c r="I357" s="147"/>
      <c r="L357" s="33"/>
      <c r="M357" s="148"/>
      <c r="T357" s="54"/>
      <c r="AT357" s="18" t="s">
        <v>159</v>
      </c>
      <c r="AU357" s="18" t="s">
        <v>82</v>
      </c>
    </row>
    <row r="358" spans="2:65" s="12" customFormat="1" ht="11.25">
      <c r="B358" s="151"/>
      <c r="D358" s="145" t="s">
        <v>163</v>
      </c>
      <c r="E358" s="152" t="s">
        <v>28</v>
      </c>
      <c r="F358" s="153" t="s">
        <v>80</v>
      </c>
      <c r="H358" s="154">
        <v>1</v>
      </c>
      <c r="I358" s="155"/>
      <c r="L358" s="151"/>
      <c r="M358" s="156"/>
      <c r="T358" s="157"/>
      <c r="AT358" s="152" t="s">
        <v>163</v>
      </c>
      <c r="AU358" s="152" t="s">
        <v>82</v>
      </c>
      <c r="AV358" s="12" t="s">
        <v>82</v>
      </c>
      <c r="AW358" s="12" t="s">
        <v>35</v>
      </c>
      <c r="AX358" s="12" t="s">
        <v>80</v>
      </c>
      <c r="AY358" s="152" t="s">
        <v>150</v>
      </c>
    </row>
    <row r="359" spans="2:65" s="1" customFormat="1" ht="24.2" customHeight="1">
      <c r="B359" s="33"/>
      <c r="C359" s="132" t="s">
        <v>521</v>
      </c>
      <c r="D359" s="132" t="s">
        <v>152</v>
      </c>
      <c r="E359" s="133" t="s">
        <v>522</v>
      </c>
      <c r="F359" s="134" t="s">
        <v>523</v>
      </c>
      <c r="G359" s="135" t="s">
        <v>236</v>
      </c>
      <c r="H359" s="136">
        <v>1.117</v>
      </c>
      <c r="I359" s="137"/>
      <c r="J359" s="138">
        <f>ROUND(I359*H359,2)</f>
        <v>0</v>
      </c>
      <c r="K359" s="134" t="s">
        <v>156</v>
      </c>
      <c r="L359" s="33"/>
      <c r="M359" s="139" t="s">
        <v>28</v>
      </c>
      <c r="N359" s="140" t="s">
        <v>44</v>
      </c>
      <c r="P359" s="141">
        <f>O359*H359</f>
        <v>0</v>
      </c>
      <c r="Q359" s="141">
        <v>1.1999999999999999E-3</v>
      </c>
      <c r="R359" s="141">
        <f>Q359*H359</f>
        <v>1.3403999999999998E-3</v>
      </c>
      <c r="S359" s="141">
        <v>0</v>
      </c>
      <c r="T359" s="142">
        <f>S359*H359</f>
        <v>0</v>
      </c>
      <c r="AR359" s="143" t="s">
        <v>157</v>
      </c>
      <c r="AT359" s="143" t="s">
        <v>152</v>
      </c>
      <c r="AU359" s="143" t="s">
        <v>82</v>
      </c>
      <c r="AY359" s="18" t="s">
        <v>150</v>
      </c>
      <c r="BE359" s="144">
        <f>IF(N359="základní",J359,0)</f>
        <v>0</v>
      </c>
      <c r="BF359" s="144">
        <f>IF(N359="snížená",J359,0)</f>
        <v>0</v>
      </c>
      <c r="BG359" s="144">
        <f>IF(N359="zákl. přenesená",J359,0)</f>
        <v>0</v>
      </c>
      <c r="BH359" s="144">
        <f>IF(N359="sníž. přenesená",J359,0)</f>
        <v>0</v>
      </c>
      <c r="BI359" s="144">
        <f>IF(N359="nulová",J359,0)</f>
        <v>0</v>
      </c>
      <c r="BJ359" s="18" t="s">
        <v>80</v>
      </c>
      <c r="BK359" s="144">
        <f>ROUND(I359*H359,2)</f>
        <v>0</v>
      </c>
      <c r="BL359" s="18" t="s">
        <v>157</v>
      </c>
      <c r="BM359" s="143" t="s">
        <v>524</v>
      </c>
    </row>
    <row r="360" spans="2:65" s="1" customFormat="1" ht="19.5">
      <c r="B360" s="33"/>
      <c r="D360" s="145" t="s">
        <v>159</v>
      </c>
      <c r="F360" s="146" t="s">
        <v>525</v>
      </c>
      <c r="I360" s="147"/>
      <c r="L360" s="33"/>
      <c r="M360" s="148"/>
      <c r="T360" s="54"/>
      <c r="AT360" s="18" t="s">
        <v>159</v>
      </c>
      <c r="AU360" s="18" t="s">
        <v>82</v>
      </c>
    </row>
    <row r="361" spans="2:65" s="1" customFormat="1" ht="11.25">
      <c r="B361" s="33"/>
      <c r="D361" s="149" t="s">
        <v>161</v>
      </c>
      <c r="F361" s="150" t="s">
        <v>526</v>
      </c>
      <c r="I361" s="147"/>
      <c r="L361" s="33"/>
      <c r="M361" s="148"/>
      <c r="T361" s="54"/>
      <c r="AT361" s="18" t="s">
        <v>161</v>
      </c>
      <c r="AU361" s="18" t="s">
        <v>82</v>
      </c>
    </row>
    <row r="362" spans="2:65" s="12" customFormat="1" ht="11.25">
      <c r="B362" s="151"/>
      <c r="D362" s="145" t="s">
        <v>163</v>
      </c>
      <c r="E362" s="152" t="s">
        <v>28</v>
      </c>
      <c r="F362" s="153" t="s">
        <v>527</v>
      </c>
      <c r="H362" s="154">
        <v>1.117</v>
      </c>
      <c r="I362" s="155"/>
      <c r="L362" s="151"/>
      <c r="M362" s="156"/>
      <c r="T362" s="157"/>
      <c r="AT362" s="152" t="s">
        <v>163</v>
      </c>
      <c r="AU362" s="152" t="s">
        <v>82</v>
      </c>
      <c r="AV362" s="12" t="s">
        <v>82</v>
      </c>
      <c r="AW362" s="12" t="s">
        <v>35</v>
      </c>
      <c r="AX362" s="12" t="s">
        <v>80</v>
      </c>
      <c r="AY362" s="152" t="s">
        <v>150</v>
      </c>
    </row>
    <row r="363" spans="2:65" s="1" customFormat="1" ht="24.2" customHeight="1">
      <c r="B363" s="33"/>
      <c r="C363" s="132" t="s">
        <v>528</v>
      </c>
      <c r="D363" s="132" t="s">
        <v>152</v>
      </c>
      <c r="E363" s="133" t="s">
        <v>529</v>
      </c>
      <c r="F363" s="134" t="s">
        <v>523</v>
      </c>
      <c r="G363" s="135" t="s">
        <v>236</v>
      </c>
      <c r="H363" s="136">
        <v>39.325000000000003</v>
      </c>
      <c r="I363" s="137"/>
      <c r="J363" s="138">
        <f>ROUND(I363*H363,2)</f>
        <v>0</v>
      </c>
      <c r="K363" s="134" t="s">
        <v>28</v>
      </c>
      <c r="L363" s="33"/>
      <c r="M363" s="139" t="s">
        <v>28</v>
      </c>
      <c r="N363" s="140" t="s">
        <v>44</v>
      </c>
      <c r="P363" s="141">
        <f>O363*H363</f>
        <v>0</v>
      </c>
      <c r="Q363" s="141">
        <v>1.1999999999999999E-3</v>
      </c>
      <c r="R363" s="141">
        <f>Q363*H363</f>
        <v>4.7189999999999996E-2</v>
      </c>
      <c r="S363" s="141">
        <v>0</v>
      </c>
      <c r="T363" s="142">
        <f>S363*H363</f>
        <v>0</v>
      </c>
      <c r="AR363" s="143" t="s">
        <v>157</v>
      </c>
      <c r="AT363" s="143" t="s">
        <v>152</v>
      </c>
      <c r="AU363" s="143" t="s">
        <v>82</v>
      </c>
      <c r="AY363" s="18" t="s">
        <v>150</v>
      </c>
      <c r="BE363" s="144">
        <f>IF(N363="základní",J363,0)</f>
        <v>0</v>
      </c>
      <c r="BF363" s="144">
        <f>IF(N363="snížená",J363,0)</f>
        <v>0</v>
      </c>
      <c r="BG363" s="144">
        <f>IF(N363="zákl. přenesená",J363,0)</f>
        <v>0</v>
      </c>
      <c r="BH363" s="144">
        <f>IF(N363="sníž. přenesená",J363,0)</f>
        <v>0</v>
      </c>
      <c r="BI363" s="144">
        <f>IF(N363="nulová",J363,0)</f>
        <v>0</v>
      </c>
      <c r="BJ363" s="18" t="s">
        <v>80</v>
      </c>
      <c r="BK363" s="144">
        <f>ROUND(I363*H363,2)</f>
        <v>0</v>
      </c>
      <c r="BL363" s="18" t="s">
        <v>157</v>
      </c>
      <c r="BM363" s="143" t="s">
        <v>530</v>
      </c>
    </row>
    <row r="364" spans="2:65" s="1" customFormat="1" ht="19.5">
      <c r="B364" s="33"/>
      <c r="D364" s="145" t="s">
        <v>159</v>
      </c>
      <c r="F364" s="146" t="s">
        <v>525</v>
      </c>
      <c r="I364" s="147"/>
      <c r="L364" s="33"/>
      <c r="M364" s="148"/>
      <c r="T364" s="54"/>
      <c r="AT364" s="18" t="s">
        <v>159</v>
      </c>
      <c r="AU364" s="18" t="s">
        <v>82</v>
      </c>
    </row>
    <row r="365" spans="2:65" s="1" customFormat="1" ht="29.25">
      <c r="B365" s="33"/>
      <c r="D365" s="145" t="s">
        <v>192</v>
      </c>
      <c r="F365" s="165" t="s">
        <v>531</v>
      </c>
      <c r="I365" s="147"/>
      <c r="L365" s="33"/>
      <c r="M365" s="148"/>
      <c r="T365" s="54"/>
      <c r="AT365" s="18" t="s">
        <v>192</v>
      </c>
      <c r="AU365" s="18" t="s">
        <v>82</v>
      </c>
    </row>
    <row r="366" spans="2:65" s="12" customFormat="1" ht="11.25">
      <c r="B366" s="151"/>
      <c r="D366" s="145" t="s">
        <v>163</v>
      </c>
      <c r="E366" s="152" t="s">
        <v>28</v>
      </c>
      <c r="F366" s="153" t="s">
        <v>532</v>
      </c>
      <c r="H366" s="154">
        <v>21.125</v>
      </c>
      <c r="I366" s="155"/>
      <c r="L366" s="151"/>
      <c r="M366" s="156"/>
      <c r="T366" s="157"/>
      <c r="AT366" s="152" t="s">
        <v>163</v>
      </c>
      <c r="AU366" s="152" t="s">
        <v>82</v>
      </c>
      <c r="AV366" s="12" t="s">
        <v>82</v>
      </c>
      <c r="AW366" s="12" t="s">
        <v>35</v>
      </c>
      <c r="AX366" s="12" t="s">
        <v>73</v>
      </c>
      <c r="AY366" s="152" t="s">
        <v>150</v>
      </c>
    </row>
    <row r="367" spans="2:65" s="12" customFormat="1" ht="11.25">
      <c r="B367" s="151"/>
      <c r="D367" s="145" t="s">
        <v>163</v>
      </c>
      <c r="E367" s="152" t="s">
        <v>28</v>
      </c>
      <c r="F367" s="153" t="s">
        <v>533</v>
      </c>
      <c r="H367" s="154">
        <v>18.2</v>
      </c>
      <c r="I367" s="155"/>
      <c r="L367" s="151"/>
      <c r="M367" s="156"/>
      <c r="T367" s="157"/>
      <c r="AT367" s="152" t="s">
        <v>163</v>
      </c>
      <c r="AU367" s="152" t="s">
        <v>82</v>
      </c>
      <c r="AV367" s="12" t="s">
        <v>82</v>
      </c>
      <c r="AW367" s="12" t="s">
        <v>35</v>
      </c>
      <c r="AX367" s="12" t="s">
        <v>73</v>
      </c>
      <c r="AY367" s="152" t="s">
        <v>150</v>
      </c>
    </row>
    <row r="368" spans="2:65" s="13" customFormat="1" ht="11.25">
      <c r="B368" s="158"/>
      <c r="D368" s="145" t="s">
        <v>163</v>
      </c>
      <c r="E368" s="159" t="s">
        <v>28</v>
      </c>
      <c r="F368" s="160" t="s">
        <v>167</v>
      </c>
      <c r="H368" s="161">
        <v>39.325000000000003</v>
      </c>
      <c r="I368" s="162"/>
      <c r="L368" s="158"/>
      <c r="M368" s="163"/>
      <c r="T368" s="164"/>
      <c r="AT368" s="159" t="s">
        <v>163</v>
      </c>
      <c r="AU368" s="159" t="s">
        <v>82</v>
      </c>
      <c r="AV368" s="13" t="s">
        <v>157</v>
      </c>
      <c r="AW368" s="13" t="s">
        <v>35</v>
      </c>
      <c r="AX368" s="13" t="s">
        <v>80</v>
      </c>
      <c r="AY368" s="159" t="s">
        <v>150</v>
      </c>
    </row>
    <row r="369" spans="2:65" s="1" customFormat="1" ht="24.2" customHeight="1">
      <c r="B369" s="33"/>
      <c r="C369" s="132" t="s">
        <v>534</v>
      </c>
      <c r="D369" s="132" t="s">
        <v>152</v>
      </c>
      <c r="E369" s="133" t="s">
        <v>535</v>
      </c>
      <c r="F369" s="134" t="s">
        <v>536</v>
      </c>
      <c r="G369" s="135" t="s">
        <v>394</v>
      </c>
      <c r="H369" s="136">
        <v>21.3</v>
      </c>
      <c r="I369" s="137"/>
      <c r="J369" s="138">
        <f>ROUND(I369*H369,2)</f>
        <v>0</v>
      </c>
      <c r="K369" s="134" t="s">
        <v>156</v>
      </c>
      <c r="L369" s="33"/>
      <c r="M369" s="139" t="s">
        <v>28</v>
      </c>
      <c r="N369" s="140" t="s">
        <v>44</v>
      </c>
      <c r="P369" s="141">
        <f>O369*H369</f>
        <v>0</v>
      </c>
      <c r="Q369" s="141">
        <v>2.0000000000000001E-4</v>
      </c>
      <c r="R369" s="141">
        <f>Q369*H369</f>
        <v>4.2600000000000008E-3</v>
      </c>
      <c r="S369" s="141">
        <v>0</v>
      </c>
      <c r="T369" s="142">
        <f>S369*H369</f>
        <v>0</v>
      </c>
      <c r="AR369" s="143" t="s">
        <v>157</v>
      </c>
      <c r="AT369" s="143" t="s">
        <v>152</v>
      </c>
      <c r="AU369" s="143" t="s">
        <v>82</v>
      </c>
      <c r="AY369" s="18" t="s">
        <v>150</v>
      </c>
      <c r="BE369" s="144">
        <f>IF(N369="základní",J369,0)</f>
        <v>0</v>
      </c>
      <c r="BF369" s="144">
        <f>IF(N369="snížená",J369,0)</f>
        <v>0</v>
      </c>
      <c r="BG369" s="144">
        <f>IF(N369="zákl. přenesená",J369,0)</f>
        <v>0</v>
      </c>
      <c r="BH369" s="144">
        <f>IF(N369="sníž. přenesená",J369,0)</f>
        <v>0</v>
      </c>
      <c r="BI369" s="144">
        <f>IF(N369="nulová",J369,0)</f>
        <v>0</v>
      </c>
      <c r="BJ369" s="18" t="s">
        <v>80</v>
      </c>
      <c r="BK369" s="144">
        <f>ROUND(I369*H369,2)</f>
        <v>0</v>
      </c>
      <c r="BL369" s="18" t="s">
        <v>157</v>
      </c>
      <c r="BM369" s="143" t="s">
        <v>537</v>
      </c>
    </row>
    <row r="370" spans="2:65" s="1" customFormat="1" ht="19.5">
      <c r="B370" s="33"/>
      <c r="D370" s="145" t="s">
        <v>159</v>
      </c>
      <c r="F370" s="146" t="s">
        <v>538</v>
      </c>
      <c r="I370" s="147"/>
      <c r="L370" s="33"/>
      <c r="M370" s="148"/>
      <c r="T370" s="54"/>
      <c r="AT370" s="18" t="s">
        <v>159</v>
      </c>
      <c r="AU370" s="18" t="s">
        <v>82</v>
      </c>
    </row>
    <row r="371" spans="2:65" s="1" customFormat="1" ht="11.25">
      <c r="B371" s="33"/>
      <c r="D371" s="149" t="s">
        <v>161</v>
      </c>
      <c r="F371" s="150" t="s">
        <v>539</v>
      </c>
      <c r="I371" s="147"/>
      <c r="L371" s="33"/>
      <c r="M371" s="148"/>
      <c r="T371" s="54"/>
      <c r="AT371" s="18" t="s">
        <v>161</v>
      </c>
      <c r="AU371" s="18" t="s">
        <v>82</v>
      </c>
    </row>
    <row r="372" spans="2:65" s="12" customFormat="1" ht="11.25">
      <c r="B372" s="151"/>
      <c r="D372" s="145" t="s">
        <v>163</v>
      </c>
      <c r="E372" s="152" t="s">
        <v>28</v>
      </c>
      <c r="F372" s="153" t="s">
        <v>540</v>
      </c>
      <c r="H372" s="154">
        <v>21.3</v>
      </c>
      <c r="I372" s="155"/>
      <c r="L372" s="151"/>
      <c r="M372" s="156"/>
      <c r="T372" s="157"/>
      <c r="AT372" s="152" t="s">
        <v>163</v>
      </c>
      <c r="AU372" s="152" t="s">
        <v>82</v>
      </c>
      <c r="AV372" s="12" t="s">
        <v>82</v>
      </c>
      <c r="AW372" s="12" t="s">
        <v>35</v>
      </c>
      <c r="AX372" s="12" t="s">
        <v>80</v>
      </c>
      <c r="AY372" s="152" t="s">
        <v>150</v>
      </c>
    </row>
    <row r="373" spans="2:65" s="1" customFormat="1" ht="16.5" customHeight="1">
      <c r="B373" s="33"/>
      <c r="C373" s="132" t="s">
        <v>541</v>
      </c>
      <c r="D373" s="132" t="s">
        <v>152</v>
      </c>
      <c r="E373" s="133" t="s">
        <v>542</v>
      </c>
      <c r="F373" s="134" t="s">
        <v>543</v>
      </c>
      <c r="G373" s="135" t="s">
        <v>236</v>
      </c>
      <c r="H373" s="136">
        <v>40.442</v>
      </c>
      <c r="I373" s="137"/>
      <c r="J373" s="138">
        <f>ROUND(I373*H373,2)</f>
        <v>0</v>
      </c>
      <c r="K373" s="134" t="s">
        <v>156</v>
      </c>
      <c r="L373" s="33"/>
      <c r="M373" s="139" t="s">
        <v>28</v>
      </c>
      <c r="N373" s="140" t="s">
        <v>44</v>
      </c>
      <c r="P373" s="141">
        <f>O373*H373</f>
        <v>0</v>
      </c>
      <c r="Q373" s="141">
        <v>1.0000000000000001E-5</v>
      </c>
      <c r="R373" s="141">
        <f>Q373*H373</f>
        <v>4.0442000000000006E-4</v>
      </c>
      <c r="S373" s="141">
        <v>0</v>
      </c>
      <c r="T373" s="142">
        <f>S373*H373</f>
        <v>0</v>
      </c>
      <c r="AR373" s="143" t="s">
        <v>157</v>
      </c>
      <c r="AT373" s="143" t="s">
        <v>152</v>
      </c>
      <c r="AU373" s="143" t="s">
        <v>82</v>
      </c>
      <c r="AY373" s="18" t="s">
        <v>150</v>
      </c>
      <c r="BE373" s="144">
        <f>IF(N373="základní",J373,0)</f>
        <v>0</v>
      </c>
      <c r="BF373" s="144">
        <f>IF(N373="snížená",J373,0)</f>
        <v>0</v>
      </c>
      <c r="BG373" s="144">
        <f>IF(N373="zákl. přenesená",J373,0)</f>
        <v>0</v>
      </c>
      <c r="BH373" s="144">
        <f>IF(N373="sníž. přenesená",J373,0)</f>
        <v>0</v>
      </c>
      <c r="BI373" s="144">
        <f>IF(N373="nulová",J373,0)</f>
        <v>0</v>
      </c>
      <c r="BJ373" s="18" t="s">
        <v>80</v>
      </c>
      <c r="BK373" s="144">
        <f>ROUND(I373*H373,2)</f>
        <v>0</v>
      </c>
      <c r="BL373" s="18" t="s">
        <v>157</v>
      </c>
      <c r="BM373" s="143" t="s">
        <v>544</v>
      </c>
    </row>
    <row r="374" spans="2:65" s="1" customFormat="1" ht="19.5">
      <c r="B374" s="33"/>
      <c r="D374" s="145" t="s">
        <v>159</v>
      </c>
      <c r="F374" s="146" t="s">
        <v>545</v>
      </c>
      <c r="I374" s="147"/>
      <c r="L374" s="33"/>
      <c r="M374" s="148"/>
      <c r="T374" s="54"/>
      <c r="AT374" s="18" t="s">
        <v>159</v>
      </c>
      <c r="AU374" s="18" t="s">
        <v>82</v>
      </c>
    </row>
    <row r="375" spans="2:65" s="1" customFormat="1" ht="11.25">
      <c r="B375" s="33"/>
      <c r="D375" s="149" t="s">
        <v>161</v>
      </c>
      <c r="F375" s="150" t="s">
        <v>546</v>
      </c>
      <c r="I375" s="147"/>
      <c r="L375" s="33"/>
      <c r="M375" s="148"/>
      <c r="T375" s="54"/>
      <c r="AT375" s="18" t="s">
        <v>161</v>
      </c>
      <c r="AU375" s="18" t="s">
        <v>82</v>
      </c>
    </row>
    <row r="376" spans="2:65" s="12" customFormat="1" ht="11.25">
      <c r="B376" s="151"/>
      <c r="D376" s="145" t="s">
        <v>163</v>
      </c>
      <c r="E376" s="152" t="s">
        <v>28</v>
      </c>
      <c r="F376" s="153" t="s">
        <v>547</v>
      </c>
      <c r="H376" s="154">
        <v>40.442</v>
      </c>
      <c r="I376" s="155"/>
      <c r="L376" s="151"/>
      <c r="M376" s="156"/>
      <c r="T376" s="157"/>
      <c r="AT376" s="152" t="s">
        <v>163</v>
      </c>
      <c r="AU376" s="152" t="s">
        <v>82</v>
      </c>
      <c r="AV376" s="12" t="s">
        <v>82</v>
      </c>
      <c r="AW376" s="12" t="s">
        <v>35</v>
      </c>
      <c r="AX376" s="12" t="s">
        <v>80</v>
      </c>
      <c r="AY376" s="152" t="s">
        <v>150</v>
      </c>
    </row>
    <row r="377" spans="2:65" s="1" customFormat="1" ht="24.2" customHeight="1">
      <c r="B377" s="33"/>
      <c r="C377" s="132" t="s">
        <v>548</v>
      </c>
      <c r="D377" s="132" t="s">
        <v>152</v>
      </c>
      <c r="E377" s="133" t="s">
        <v>549</v>
      </c>
      <c r="F377" s="134" t="s">
        <v>550</v>
      </c>
      <c r="G377" s="135" t="s">
        <v>394</v>
      </c>
      <c r="H377" s="136">
        <v>1</v>
      </c>
      <c r="I377" s="137"/>
      <c r="J377" s="138">
        <f>ROUND(I377*H377,2)</f>
        <v>0</v>
      </c>
      <c r="K377" s="134" t="s">
        <v>156</v>
      </c>
      <c r="L377" s="33"/>
      <c r="M377" s="139" t="s">
        <v>28</v>
      </c>
      <c r="N377" s="140" t="s">
        <v>44</v>
      </c>
      <c r="P377" s="141">
        <f>O377*H377</f>
        <v>0</v>
      </c>
      <c r="Q377" s="141">
        <v>5.3310000000000003E-2</v>
      </c>
      <c r="R377" s="141">
        <f>Q377*H377</f>
        <v>5.3310000000000003E-2</v>
      </c>
      <c r="S377" s="141">
        <v>0</v>
      </c>
      <c r="T377" s="142">
        <f>S377*H377</f>
        <v>0</v>
      </c>
      <c r="AR377" s="143" t="s">
        <v>157</v>
      </c>
      <c r="AT377" s="143" t="s">
        <v>152</v>
      </c>
      <c r="AU377" s="143" t="s">
        <v>82</v>
      </c>
      <c r="AY377" s="18" t="s">
        <v>150</v>
      </c>
      <c r="BE377" s="144">
        <f>IF(N377="základní",J377,0)</f>
        <v>0</v>
      </c>
      <c r="BF377" s="144">
        <f>IF(N377="snížená",J377,0)</f>
        <v>0</v>
      </c>
      <c r="BG377" s="144">
        <f>IF(N377="zákl. přenesená",J377,0)</f>
        <v>0</v>
      </c>
      <c r="BH377" s="144">
        <f>IF(N377="sníž. přenesená",J377,0)</f>
        <v>0</v>
      </c>
      <c r="BI377" s="144">
        <f>IF(N377="nulová",J377,0)</f>
        <v>0</v>
      </c>
      <c r="BJ377" s="18" t="s">
        <v>80</v>
      </c>
      <c r="BK377" s="144">
        <f>ROUND(I377*H377,2)</f>
        <v>0</v>
      </c>
      <c r="BL377" s="18" t="s">
        <v>157</v>
      </c>
      <c r="BM377" s="143" t="s">
        <v>551</v>
      </c>
    </row>
    <row r="378" spans="2:65" s="1" customFormat="1" ht="39">
      <c r="B378" s="33"/>
      <c r="D378" s="145" t="s">
        <v>159</v>
      </c>
      <c r="F378" s="146" t="s">
        <v>552</v>
      </c>
      <c r="I378" s="147"/>
      <c r="L378" s="33"/>
      <c r="M378" s="148"/>
      <c r="T378" s="54"/>
      <c r="AT378" s="18" t="s">
        <v>159</v>
      </c>
      <c r="AU378" s="18" t="s">
        <v>82</v>
      </c>
    </row>
    <row r="379" spans="2:65" s="1" customFormat="1" ht="11.25">
      <c r="B379" s="33"/>
      <c r="D379" s="149" t="s">
        <v>161</v>
      </c>
      <c r="F379" s="150" t="s">
        <v>553</v>
      </c>
      <c r="I379" s="147"/>
      <c r="L379" s="33"/>
      <c r="M379" s="148"/>
      <c r="T379" s="54"/>
      <c r="AT379" s="18" t="s">
        <v>161</v>
      </c>
      <c r="AU379" s="18" t="s">
        <v>82</v>
      </c>
    </row>
    <row r="380" spans="2:65" s="12" customFormat="1" ht="11.25">
      <c r="B380" s="151"/>
      <c r="D380" s="145" t="s">
        <v>163</v>
      </c>
      <c r="E380" s="152" t="s">
        <v>28</v>
      </c>
      <c r="F380" s="153" t="s">
        <v>80</v>
      </c>
      <c r="H380" s="154">
        <v>1</v>
      </c>
      <c r="I380" s="155"/>
      <c r="L380" s="151"/>
      <c r="M380" s="156"/>
      <c r="T380" s="157"/>
      <c r="AT380" s="152" t="s">
        <v>163</v>
      </c>
      <c r="AU380" s="152" t="s">
        <v>82</v>
      </c>
      <c r="AV380" s="12" t="s">
        <v>82</v>
      </c>
      <c r="AW380" s="12" t="s">
        <v>35</v>
      </c>
      <c r="AX380" s="12" t="s">
        <v>80</v>
      </c>
      <c r="AY380" s="152" t="s">
        <v>150</v>
      </c>
    </row>
    <row r="381" spans="2:65" s="1" customFormat="1" ht="24.2" customHeight="1">
      <c r="B381" s="33"/>
      <c r="C381" s="132" t="s">
        <v>554</v>
      </c>
      <c r="D381" s="132" t="s">
        <v>152</v>
      </c>
      <c r="E381" s="133" t="s">
        <v>555</v>
      </c>
      <c r="F381" s="134" t="s">
        <v>556</v>
      </c>
      <c r="G381" s="135" t="s">
        <v>394</v>
      </c>
      <c r="H381" s="136">
        <v>0.7</v>
      </c>
      <c r="I381" s="137"/>
      <c r="J381" s="138">
        <f>ROUND(I381*H381,2)</f>
        <v>0</v>
      </c>
      <c r="K381" s="134" t="s">
        <v>156</v>
      </c>
      <c r="L381" s="33"/>
      <c r="M381" s="139" t="s">
        <v>28</v>
      </c>
      <c r="N381" s="140" t="s">
        <v>44</v>
      </c>
      <c r="P381" s="141">
        <f>O381*H381</f>
        <v>0</v>
      </c>
      <c r="Q381" s="141">
        <v>0.10988000000000001</v>
      </c>
      <c r="R381" s="141">
        <f>Q381*H381</f>
        <v>7.6915999999999998E-2</v>
      </c>
      <c r="S381" s="141">
        <v>0</v>
      </c>
      <c r="T381" s="142">
        <f>S381*H381</f>
        <v>0</v>
      </c>
      <c r="AR381" s="143" t="s">
        <v>157</v>
      </c>
      <c r="AT381" s="143" t="s">
        <v>152</v>
      </c>
      <c r="AU381" s="143" t="s">
        <v>82</v>
      </c>
      <c r="AY381" s="18" t="s">
        <v>150</v>
      </c>
      <c r="BE381" s="144">
        <f>IF(N381="základní",J381,0)</f>
        <v>0</v>
      </c>
      <c r="BF381" s="144">
        <f>IF(N381="snížená",J381,0)</f>
        <v>0</v>
      </c>
      <c r="BG381" s="144">
        <f>IF(N381="zákl. přenesená",J381,0)</f>
        <v>0</v>
      </c>
      <c r="BH381" s="144">
        <f>IF(N381="sníž. přenesená",J381,0)</f>
        <v>0</v>
      </c>
      <c r="BI381" s="144">
        <f>IF(N381="nulová",J381,0)</f>
        <v>0</v>
      </c>
      <c r="BJ381" s="18" t="s">
        <v>80</v>
      </c>
      <c r="BK381" s="144">
        <f>ROUND(I381*H381,2)</f>
        <v>0</v>
      </c>
      <c r="BL381" s="18" t="s">
        <v>157</v>
      </c>
      <c r="BM381" s="143" t="s">
        <v>557</v>
      </c>
    </row>
    <row r="382" spans="2:65" s="1" customFormat="1" ht="39">
      <c r="B382" s="33"/>
      <c r="D382" s="145" t="s">
        <v>159</v>
      </c>
      <c r="F382" s="146" t="s">
        <v>558</v>
      </c>
      <c r="I382" s="147"/>
      <c r="L382" s="33"/>
      <c r="M382" s="148"/>
      <c r="T382" s="54"/>
      <c r="AT382" s="18" t="s">
        <v>159</v>
      </c>
      <c r="AU382" s="18" t="s">
        <v>82</v>
      </c>
    </row>
    <row r="383" spans="2:65" s="1" customFormat="1" ht="11.25">
      <c r="B383" s="33"/>
      <c r="D383" s="149" t="s">
        <v>161</v>
      </c>
      <c r="F383" s="150" t="s">
        <v>559</v>
      </c>
      <c r="I383" s="147"/>
      <c r="L383" s="33"/>
      <c r="M383" s="148"/>
      <c r="T383" s="54"/>
      <c r="AT383" s="18" t="s">
        <v>161</v>
      </c>
      <c r="AU383" s="18" t="s">
        <v>82</v>
      </c>
    </row>
    <row r="384" spans="2:65" s="1" customFormat="1" ht="19.5">
      <c r="B384" s="33"/>
      <c r="D384" s="145" t="s">
        <v>192</v>
      </c>
      <c r="F384" s="165" t="s">
        <v>560</v>
      </c>
      <c r="I384" s="147"/>
      <c r="L384" s="33"/>
      <c r="M384" s="148"/>
      <c r="T384" s="54"/>
      <c r="AT384" s="18" t="s">
        <v>192</v>
      </c>
      <c r="AU384" s="18" t="s">
        <v>82</v>
      </c>
    </row>
    <row r="385" spans="2:65" s="12" customFormat="1" ht="11.25">
      <c r="B385" s="151"/>
      <c r="D385" s="145" t="s">
        <v>163</v>
      </c>
      <c r="E385" s="152" t="s">
        <v>28</v>
      </c>
      <c r="F385" s="153" t="s">
        <v>561</v>
      </c>
      <c r="H385" s="154">
        <v>0.7</v>
      </c>
      <c r="I385" s="155"/>
      <c r="L385" s="151"/>
      <c r="M385" s="156"/>
      <c r="T385" s="157"/>
      <c r="AT385" s="152" t="s">
        <v>163</v>
      </c>
      <c r="AU385" s="152" t="s">
        <v>82</v>
      </c>
      <c r="AV385" s="12" t="s">
        <v>82</v>
      </c>
      <c r="AW385" s="12" t="s">
        <v>35</v>
      </c>
      <c r="AX385" s="12" t="s">
        <v>80</v>
      </c>
      <c r="AY385" s="152" t="s">
        <v>150</v>
      </c>
    </row>
    <row r="386" spans="2:65" s="1" customFormat="1" ht="16.5" customHeight="1">
      <c r="B386" s="33"/>
      <c r="C386" s="166" t="s">
        <v>562</v>
      </c>
      <c r="D386" s="166" t="s">
        <v>215</v>
      </c>
      <c r="E386" s="167" t="s">
        <v>563</v>
      </c>
      <c r="F386" s="168" t="s">
        <v>564</v>
      </c>
      <c r="G386" s="169" t="s">
        <v>236</v>
      </c>
      <c r="H386" s="170">
        <v>0.27700000000000002</v>
      </c>
      <c r="I386" s="171"/>
      <c r="J386" s="172">
        <f>ROUND(I386*H386,2)</f>
        <v>0</v>
      </c>
      <c r="K386" s="168" t="s">
        <v>156</v>
      </c>
      <c r="L386" s="173"/>
      <c r="M386" s="174" t="s">
        <v>28</v>
      </c>
      <c r="N386" s="175" t="s">
        <v>44</v>
      </c>
      <c r="P386" s="141">
        <f>O386*H386</f>
        <v>0</v>
      </c>
      <c r="Q386" s="141">
        <v>0.41699999999999998</v>
      </c>
      <c r="R386" s="141">
        <f>Q386*H386</f>
        <v>0.115509</v>
      </c>
      <c r="S386" s="141">
        <v>0</v>
      </c>
      <c r="T386" s="142">
        <f>S386*H386</f>
        <v>0</v>
      </c>
      <c r="AR386" s="143" t="s">
        <v>214</v>
      </c>
      <c r="AT386" s="143" t="s">
        <v>215</v>
      </c>
      <c r="AU386" s="143" t="s">
        <v>82</v>
      </c>
      <c r="AY386" s="18" t="s">
        <v>150</v>
      </c>
      <c r="BE386" s="144">
        <f>IF(N386="základní",J386,0)</f>
        <v>0</v>
      </c>
      <c r="BF386" s="144">
        <f>IF(N386="snížená",J386,0)</f>
        <v>0</v>
      </c>
      <c r="BG386" s="144">
        <f>IF(N386="zákl. přenesená",J386,0)</f>
        <v>0</v>
      </c>
      <c r="BH386" s="144">
        <f>IF(N386="sníž. přenesená",J386,0)</f>
        <v>0</v>
      </c>
      <c r="BI386" s="144">
        <f>IF(N386="nulová",J386,0)</f>
        <v>0</v>
      </c>
      <c r="BJ386" s="18" t="s">
        <v>80</v>
      </c>
      <c r="BK386" s="144">
        <f>ROUND(I386*H386,2)</f>
        <v>0</v>
      </c>
      <c r="BL386" s="18" t="s">
        <v>157</v>
      </c>
      <c r="BM386" s="143" t="s">
        <v>565</v>
      </c>
    </row>
    <row r="387" spans="2:65" s="1" customFormat="1" ht="11.25">
      <c r="B387" s="33"/>
      <c r="D387" s="145" t="s">
        <v>159</v>
      </c>
      <c r="F387" s="146" t="s">
        <v>564</v>
      </c>
      <c r="I387" s="147"/>
      <c r="L387" s="33"/>
      <c r="M387" s="148"/>
      <c r="T387" s="54"/>
      <c r="AT387" s="18" t="s">
        <v>159</v>
      </c>
      <c r="AU387" s="18" t="s">
        <v>82</v>
      </c>
    </row>
    <row r="388" spans="2:65" s="12" customFormat="1" ht="11.25">
      <c r="B388" s="151"/>
      <c r="D388" s="145" t="s">
        <v>163</v>
      </c>
      <c r="E388" s="152" t="s">
        <v>28</v>
      </c>
      <c r="F388" s="153" t="s">
        <v>566</v>
      </c>
      <c r="H388" s="154">
        <v>0.27200000000000002</v>
      </c>
      <c r="I388" s="155"/>
      <c r="L388" s="151"/>
      <c r="M388" s="156"/>
      <c r="T388" s="157"/>
      <c r="AT388" s="152" t="s">
        <v>163</v>
      </c>
      <c r="AU388" s="152" t="s">
        <v>82</v>
      </c>
      <c r="AV388" s="12" t="s">
        <v>82</v>
      </c>
      <c r="AW388" s="12" t="s">
        <v>35</v>
      </c>
      <c r="AX388" s="12" t="s">
        <v>80</v>
      </c>
      <c r="AY388" s="152" t="s">
        <v>150</v>
      </c>
    </row>
    <row r="389" spans="2:65" s="12" customFormat="1" ht="11.25">
      <c r="B389" s="151"/>
      <c r="D389" s="145" t="s">
        <v>163</v>
      </c>
      <c r="F389" s="153" t="s">
        <v>567</v>
      </c>
      <c r="H389" s="154">
        <v>0.27700000000000002</v>
      </c>
      <c r="I389" s="155"/>
      <c r="L389" s="151"/>
      <c r="M389" s="156"/>
      <c r="T389" s="157"/>
      <c r="AT389" s="152" t="s">
        <v>163</v>
      </c>
      <c r="AU389" s="152" t="s">
        <v>82</v>
      </c>
      <c r="AV389" s="12" t="s">
        <v>82</v>
      </c>
      <c r="AW389" s="12" t="s">
        <v>4</v>
      </c>
      <c r="AX389" s="12" t="s">
        <v>80</v>
      </c>
      <c r="AY389" s="152" t="s">
        <v>150</v>
      </c>
    </row>
    <row r="390" spans="2:65" s="1" customFormat="1" ht="24.2" customHeight="1">
      <c r="B390" s="33"/>
      <c r="C390" s="132" t="s">
        <v>568</v>
      </c>
      <c r="D390" s="132" t="s">
        <v>152</v>
      </c>
      <c r="E390" s="133" t="s">
        <v>569</v>
      </c>
      <c r="F390" s="134" t="s">
        <v>570</v>
      </c>
      <c r="G390" s="135" t="s">
        <v>394</v>
      </c>
      <c r="H390" s="136">
        <v>2.15</v>
      </c>
      <c r="I390" s="137"/>
      <c r="J390" s="138">
        <f>ROUND(I390*H390,2)</f>
        <v>0</v>
      </c>
      <c r="K390" s="134" t="s">
        <v>156</v>
      </c>
      <c r="L390" s="33"/>
      <c r="M390" s="139" t="s">
        <v>28</v>
      </c>
      <c r="N390" s="140" t="s">
        <v>44</v>
      </c>
      <c r="P390" s="141">
        <f>O390*H390</f>
        <v>0</v>
      </c>
      <c r="Q390" s="141">
        <v>8.9779999999999999E-2</v>
      </c>
      <c r="R390" s="141">
        <f>Q390*H390</f>
        <v>0.19302699999999998</v>
      </c>
      <c r="S390" s="141">
        <v>0</v>
      </c>
      <c r="T390" s="142">
        <f>S390*H390</f>
        <v>0</v>
      </c>
      <c r="AR390" s="143" t="s">
        <v>157</v>
      </c>
      <c r="AT390" s="143" t="s">
        <v>152</v>
      </c>
      <c r="AU390" s="143" t="s">
        <v>82</v>
      </c>
      <c r="AY390" s="18" t="s">
        <v>150</v>
      </c>
      <c r="BE390" s="144">
        <f>IF(N390="základní",J390,0)</f>
        <v>0</v>
      </c>
      <c r="BF390" s="144">
        <f>IF(N390="snížená",J390,0)</f>
        <v>0</v>
      </c>
      <c r="BG390" s="144">
        <f>IF(N390="zákl. přenesená",J390,0)</f>
        <v>0</v>
      </c>
      <c r="BH390" s="144">
        <f>IF(N390="sníž. přenesená",J390,0)</f>
        <v>0</v>
      </c>
      <c r="BI390" s="144">
        <f>IF(N390="nulová",J390,0)</f>
        <v>0</v>
      </c>
      <c r="BJ390" s="18" t="s">
        <v>80</v>
      </c>
      <c r="BK390" s="144">
        <f>ROUND(I390*H390,2)</f>
        <v>0</v>
      </c>
      <c r="BL390" s="18" t="s">
        <v>157</v>
      </c>
      <c r="BM390" s="143" t="s">
        <v>571</v>
      </c>
    </row>
    <row r="391" spans="2:65" s="1" customFormat="1" ht="39">
      <c r="B391" s="33"/>
      <c r="D391" s="145" t="s">
        <v>159</v>
      </c>
      <c r="F391" s="146" t="s">
        <v>572</v>
      </c>
      <c r="I391" s="147"/>
      <c r="L391" s="33"/>
      <c r="M391" s="148"/>
      <c r="T391" s="54"/>
      <c r="AT391" s="18" t="s">
        <v>159</v>
      </c>
      <c r="AU391" s="18" t="s">
        <v>82</v>
      </c>
    </row>
    <row r="392" spans="2:65" s="1" customFormat="1" ht="11.25">
      <c r="B392" s="33"/>
      <c r="D392" s="149" t="s">
        <v>161</v>
      </c>
      <c r="F392" s="150" t="s">
        <v>573</v>
      </c>
      <c r="I392" s="147"/>
      <c r="L392" s="33"/>
      <c r="M392" s="148"/>
      <c r="T392" s="54"/>
      <c r="AT392" s="18" t="s">
        <v>161</v>
      </c>
      <c r="AU392" s="18" t="s">
        <v>82</v>
      </c>
    </row>
    <row r="393" spans="2:65" s="1" customFormat="1" ht="19.5">
      <c r="B393" s="33"/>
      <c r="D393" s="145" t="s">
        <v>192</v>
      </c>
      <c r="F393" s="165" t="s">
        <v>560</v>
      </c>
      <c r="I393" s="147"/>
      <c r="L393" s="33"/>
      <c r="M393" s="148"/>
      <c r="T393" s="54"/>
      <c r="AT393" s="18" t="s">
        <v>192</v>
      </c>
      <c r="AU393" s="18" t="s">
        <v>82</v>
      </c>
    </row>
    <row r="394" spans="2:65" s="12" customFormat="1" ht="11.25">
      <c r="B394" s="151"/>
      <c r="D394" s="145" t="s">
        <v>163</v>
      </c>
      <c r="E394" s="152" t="s">
        <v>28</v>
      </c>
      <c r="F394" s="153" t="s">
        <v>574</v>
      </c>
      <c r="H394" s="154">
        <v>2.15</v>
      </c>
      <c r="I394" s="155"/>
      <c r="L394" s="151"/>
      <c r="M394" s="156"/>
      <c r="T394" s="157"/>
      <c r="AT394" s="152" t="s">
        <v>163</v>
      </c>
      <c r="AU394" s="152" t="s">
        <v>82</v>
      </c>
      <c r="AV394" s="12" t="s">
        <v>82</v>
      </c>
      <c r="AW394" s="12" t="s">
        <v>35</v>
      </c>
      <c r="AX394" s="12" t="s">
        <v>80</v>
      </c>
      <c r="AY394" s="152" t="s">
        <v>150</v>
      </c>
    </row>
    <row r="395" spans="2:65" s="1" customFormat="1" ht="24.2" customHeight="1">
      <c r="B395" s="33"/>
      <c r="C395" s="132" t="s">
        <v>575</v>
      </c>
      <c r="D395" s="132" t="s">
        <v>152</v>
      </c>
      <c r="E395" s="133" t="s">
        <v>576</v>
      </c>
      <c r="F395" s="134" t="s">
        <v>577</v>
      </c>
      <c r="G395" s="135" t="s">
        <v>394</v>
      </c>
      <c r="H395" s="136">
        <v>13.8</v>
      </c>
      <c r="I395" s="137"/>
      <c r="J395" s="138">
        <f>ROUND(I395*H395,2)</f>
        <v>0</v>
      </c>
      <c r="K395" s="134" t="s">
        <v>156</v>
      </c>
      <c r="L395" s="33"/>
      <c r="M395" s="139" t="s">
        <v>28</v>
      </c>
      <c r="N395" s="140" t="s">
        <v>44</v>
      </c>
      <c r="P395" s="141">
        <f>O395*H395</f>
        <v>0</v>
      </c>
      <c r="Q395" s="141">
        <v>0.12095</v>
      </c>
      <c r="R395" s="141">
        <f>Q395*H395</f>
        <v>1.6691100000000001</v>
      </c>
      <c r="S395" s="141">
        <v>0</v>
      </c>
      <c r="T395" s="142">
        <f>S395*H395</f>
        <v>0</v>
      </c>
      <c r="AR395" s="143" t="s">
        <v>157</v>
      </c>
      <c r="AT395" s="143" t="s">
        <v>152</v>
      </c>
      <c r="AU395" s="143" t="s">
        <v>82</v>
      </c>
      <c r="AY395" s="18" t="s">
        <v>150</v>
      </c>
      <c r="BE395" s="144">
        <f>IF(N395="základní",J395,0)</f>
        <v>0</v>
      </c>
      <c r="BF395" s="144">
        <f>IF(N395="snížená",J395,0)</f>
        <v>0</v>
      </c>
      <c r="BG395" s="144">
        <f>IF(N395="zákl. přenesená",J395,0)</f>
        <v>0</v>
      </c>
      <c r="BH395" s="144">
        <f>IF(N395="sníž. přenesená",J395,0)</f>
        <v>0</v>
      </c>
      <c r="BI395" s="144">
        <f>IF(N395="nulová",J395,0)</f>
        <v>0</v>
      </c>
      <c r="BJ395" s="18" t="s">
        <v>80</v>
      </c>
      <c r="BK395" s="144">
        <f>ROUND(I395*H395,2)</f>
        <v>0</v>
      </c>
      <c r="BL395" s="18" t="s">
        <v>157</v>
      </c>
      <c r="BM395" s="143" t="s">
        <v>578</v>
      </c>
    </row>
    <row r="396" spans="2:65" s="1" customFormat="1" ht="39">
      <c r="B396" s="33"/>
      <c r="D396" s="145" t="s">
        <v>159</v>
      </c>
      <c r="F396" s="146" t="s">
        <v>579</v>
      </c>
      <c r="I396" s="147"/>
      <c r="L396" s="33"/>
      <c r="M396" s="148"/>
      <c r="T396" s="54"/>
      <c r="AT396" s="18" t="s">
        <v>159</v>
      </c>
      <c r="AU396" s="18" t="s">
        <v>82</v>
      </c>
    </row>
    <row r="397" spans="2:65" s="1" customFormat="1" ht="11.25">
      <c r="B397" s="33"/>
      <c r="D397" s="149" t="s">
        <v>161</v>
      </c>
      <c r="F397" s="150" t="s">
        <v>580</v>
      </c>
      <c r="I397" s="147"/>
      <c r="L397" s="33"/>
      <c r="M397" s="148"/>
      <c r="T397" s="54"/>
      <c r="AT397" s="18" t="s">
        <v>161</v>
      </c>
      <c r="AU397" s="18" t="s">
        <v>82</v>
      </c>
    </row>
    <row r="398" spans="2:65" s="12" customFormat="1" ht="11.25">
      <c r="B398" s="151"/>
      <c r="D398" s="145" t="s">
        <v>163</v>
      </c>
      <c r="E398" s="152" t="s">
        <v>28</v>
      </c>
      <c r="F398" s="153" t="s">
        <v>581</v>
      </c>
      <c r="H398" s="154">
        <v>13.8</v>
      </c>
      <c r="I398" s="155"/>
      <c r="L398" s="151"/>
      <c r="M398" s="156"/>
      <c r="T398" s="157"/>
      <c r="AT398" s="152" t="s">
        <v>163</v>
      </c>
      <c r="AU398" s="152" t="s">
        <v>82</v>
      </c>
      <c r="AV398" s="12" t="s">
        <v>82</v>
      </c>
      <c r="AW398" s="12" t="s">
        <v>35</v>
      </c>
      <c r="AX398" s="12" t="s">
        <v>80</v>
      </c>
      <c r="AY398" s="152" t="s">
        <v>150</v>
      </c>
    </row>
    <row r="399" spans="2:65" s="1" customFormat="1" ht="16.5" customHeight="1">
      <c r="B399" s="33"/>
      <c r="C399" s="166" t="s">
        <v>582</v>
      </c>
      <c r="D399" s="166" t="s">
        <v>215</v>
      </c>
      <c r="E399" s="167" t="s">
        <v>583</v>
      </c>
      <c r="F399" s="168" t="s">
        <v>584</v>
      </c>
      <c r="G399" s="169" t="s">
        <v>394</v>
      </c>
      <c r="H399" s="170">
        <v>14.076000000000001</v>
      </c>
      <c r="I399" s="171"/>
      <c r="J399" s="172">
        <f>ROUND(I399*H399,2)</f>
        <v>0</v>
      </c>
      <c r="K399" s="168" t="s">
        <v>156</v>
      </c>
      <c r="L399" s="173"/>
      <c r="M399" s="174" t="s">
        <v>28</v>
      </c>
      <c r="N399" s="175" t="s">
        <v>44</v>
      </c>
      <c r="P399" s="141">
        <f>O399*H399</f>
        <v>0</v>
      </c>
      <c r="Q399" s="141">
        <v>5.6000000000000001E-2</v>
      </c>
      <c r="R399" s="141">
        <f>Q399*H399</f>
        <v>0.78825600000000007</v>
      </c>
      <c r="S399" s="141">
        <v>0</v>
      </c>
      <c r="T399" s="142">
        <f>S399*H399</f>
        <v>0</v>
      </c>
      <c r="AR399" s="143" t="s">
        <v>214</v>
      </c>
      <c r="AT399" s="143" t="s">
        <v>215</v>
      </c>
      <c r="AU399" s="143" t="s">
        <v>82</v>
      </c>
      <c r="AY399" s="18" t="s">
        <v>150</v>
      </c>
      <c r="BE399" s="144">
        <f>IF(N399="základní",J399,0)</f>
        <v>0</v>
      </c>
      <c r="BF399" s="144">
        <f>IF(N399="snížená",J399,0)</f>
        <v>0</v>
      </c>
      <c r="BG399" s="144">
        <f>IF(N399="zákl. přenesená",J399,0)</f>
        <v>0</v>
      </c>
      <c r="BH399" s="144">
        <f>IF(N399="sníž. přenesená",J399,0)</f>
        <v>0</v>
      </c>
      <c r="BI399" s="144">
        <f>IF(N399="nulová",J399,0)</f>
        <v>0</v>
      </c>
      <c r="BJ399" s="18" t="s">
        <v>80</v>
      </c>
      <c r="BK399" s="144">
        <f>ROUND(I399*H399,2)</f>
        <v>0</v>
      </c>
      <c r="BL399" s="18" t="s">
        <v>157</v>
      </c>
      <c r="BM399" s="143" t="s">
        <v>585</v>
      </c>
    </row>
    <row r="400" spans="2:65" s="1" customFormat="1" ht="11.25">
      <c r="B400" s="33"/>
      <c r="D400" s="145" t="s">
        <v>159</v>
      </c>
      <c r="F400" s="146" t="s">
        <v>584</v>
      </c>
      <c r="I400" s="147"/>
      <c r="L400" s="33"/>
      <c r="M400" s="148"/>
      <c r="T400" s="54"/>
      <c r="AT400" s="18" t="s">
        <v>159</v>
      </c>
      <c r="AU400" s="18" t="s">
        <v>82</v>
      </c>
    </row>
    <row r="401" spans="2:65" s="12" customFormat="1" ht="11.25">
      <c r="B401" s="151"/>
      <c r="D401" s="145" t="s">
        <v>163</v>
      </c>
      <c r="E401" s="152" t="s">
        <v>28</v>
      </c>
      <c r="F401" s="153" t="s">
        <v>581</v>
      </c>
      <c r="H401" s="154">
        <v>13.8</v>
      </c>
      <c r="I401" s="155"/>
      <c r="L401" s="151"/>
      <c r="M401" s="156"/>
      <c r="T401" s="157"/>
      <c r="AT401" s="152" t="s">
        <v>163</v>
      </c>
      <c r="AU401" s="152" t="s">
        <v>82</v>
      </c>
      <c r="AV401" s="12" t="s">
        <v>82</v>
      </c>
      <c r="AW401" s="12" t="s">
        <v>35</v>
      </c>
      <c r="AX401" s="12" t="s">
        <v>80</v>
      </c>
      <c r="AY401" s="152" t="s">
        <v>150</v>
      </c>
    </row>
    <row r="402" spans="2:65" s="12" customFormat="1" ht="11.25">
      <c r="B402" s="151"/>
      <c r="D402" s="145" t="s">
        <v>163</v>
      </c>
      <c r="F402" s="153" t="s">
        <v>586</v>
      </c>
      <c r="H402" s="154">
        <v>14.076000000000001</v>
      </c>
      <c r="I402" s="155"/>
      <c r="L402" s="151"/>
      <c r="M402" s="156"/>
      <c r="T402" s="157"/>
      <c r="AT402" s="152" t="s">
        <v>163</v>
      </c>
      <c r="AU402" s="152" t="s">
        <v>82</v>
      </c>
      <c r="AV402" s="12" t="s">
        <v>82</v>
      </c>
      <c r="AW402" s="12" t="s">
        <v>4</v>
      </c>
      <c r="AX402" s="12" t="s">
        <v>80</v>
      </c>
      <c r="AY402" s="152" t="s">
        <v>150</v>
      </c>
    </row>
    <row r="403" spans="2:65" s="1" customFormat="1" ht="16.5" customHeight="1">
      <c r="B403" s="33"/>
      <c r="C403" s="132" t="s">
        <v>587</v>
      </c>
      <c r="D403" s="132" t="s">
        <v>152</v>
      </c>
      <c r="E403" s="133" t="s">
        <v>588</v>
      </c>
      <c r="F403" s="134" t="s">
        <v>589</v>
      </c>
      <c r="G403" s="135" t="s">
        <v>417</v>
      </c>
      <c r="H403" s="136">
        <v>13</v>
      </c>
      <c r="I403" s="137"/>
      <c r="J403" s="138">
        <f>ROUND(I403*H403,2)</f>
        <v>0</v>
      </c>
      <c r="K403" s="134" t="s">
        <v>28</v>
      </c>
      <c r="L403" s="33"/>
      <c r="M403" s="139" t="s">
        <v>28</v>
      </c>
      <c r="N403" s="140" t="s">
        <v>44</v>
      </c>
      <c r="P403" s="141">
        <f>O403*H403</f>
        <v>0</v>
      </c>
      <c r="Q403" s="141">
        <v>0</v>
      </c>
      <c r="R403" s="141">
        <f>Q403*H403</f>
        <v>0</v>
      </c>
      <c r="S403" s="141">
        <v>0</v>
      </c>
      <c r="T403" s="142">
        <f>S403*H403</f>
        <v>0</v>
      </c>
      <c r="AR403" s="143" t="s">
        <v>157</v>
      </c>
      <c r="AT403" s="143" t="s">
        <v>152</v>
      </c>
      <c r="AU403" s="143" t="s">
        <v>82</v>
      </c>
      <c r="AY403" s="18" t="s">
        <v>150</v>
      </c>
      <c r="BE403" s="144">
        <f>IF(N403="základní",J403,0)</f>
        <v>0</v>
      </c>
      <c r="BF403" s="144">
        <f>IF(N403="snížená",J403,0)</f>
        <v>0</v>
      </c>
      <c r="BG403" s="144">
        <f>IF(N403="zákl. přenesená",J403,0)</f>
        <v>0</v>
      </c>
      <c r="BH403" s="144">
        <f>IF(N403="sníž. přenesená",J403,0)</f>
        <v>0</v>
      </c>
      <c r="BI403" s="144">
        <f>IF(N403="nulová",J403,0)</f>
        <v>0</v>
      </c>
      <c r="BJ403" s="18" t="s">
        <v>80</v>
      </c>
      <c r="BK403" s="144">
        <f>ROUND(I403*H403,2)</f>
        <v>0</v>
      </c>
      <c r="BL403" s="18" t="s">
        <v>157</v>
      </c>
      <c r="BM403" s="143" t="s">
        <v>590</v>
      </c>
    </row>
    <row r="404" spans="2:65" s="1" customFormat="1" ht="11.25">
      <c r="B404" s="33"/>
      <c r="D404" s="145" t="s">
        <v>159</v>
      </c>
      <c r="F404" s="146" t="s">
        <v>589</v>
      </c>
      <c r="I404" s="147"/>
      <c r="L404" s="33"/>
      <c r="M404" s="148"/>
      <c r="T404" s="54"/>
      <c r="AT404" s="18" t="s">
        <v>159</v>
      </c>
      <c r="AU404" s="18" t="s">
        <v>82</v>
      </c>
    </row>
    <row r="405" spans="2:65" s="12" customFormat="1" ht="11.25">
      <c r="B405" s="151"/>
      <c r="D405" s="145" t="s">
        <v>163</v>
      </c>
      <c r="E405" s="152" t="s">
        <v>28</v>
      </c>
      <c r="F405" s="153" t="s">
        <v>248</v>
      </c>
      <c r="H405" s="154">
        <v>13</v>
      </c>
      <c r="I405" s="155"/>
      <c r="L405" s="151"/>
      <c r="M405" s="156"/>
      <c r="T405" s="157"/>
      <c r="AT405" s="152" t="s">
        <v>163</v>
      </c>
      <c r="AU405" s="152" t="s">
        <v>82</v>
      </c>
      <c r="AV405" s="12" t="s">
        <v>82</v>
      </c>
      <c r="AW405" s="12" t="s">
        <v>35</v>
      </c>
      <c r="AX405" s="12" t="s">
        <v>80</v>
      </c>
      <c r="AY405" s="152" t="s">
        <v>150</v>
      </c>
    </row>
    <row r="406" spans="2:65" s="1" customFormat="1" ht="24.2" customHeight="1">
      <c r="B406" s="33"/>
      <c r="C406" s="132" t="s">
        <v>591</v>
      </c>
      <c r="D406" s="132" t="s">
        <v>152</v>
      </c>
      <c r="E406" s="133" t="s">
        <v>592</v>
      </c>
      <c r="F406" s="134" t="s">
        <v>593</v>
      </c>
      <c r="G406" s="135" t="s">
        <v>394</v>
      </c>
      <c r="H406" s="136">
        <v>57.77</v>
      </c>
      <c r="I406" s="137"/>
      <c r="J406" s="138">
        <f>ROUND(I406*H406,2)</f>
        <v>0</v>
      </c>
      <c r="K406" s="134" t="s">
        <v>156</v>
      </c>
      <c r="L406" s="33"/>
      <c r="M406" s="139" t="s">
        <v>28</v>
      </c>
      <c r="N406" s="140" t="s">
        <v>44</v>
      </c>
      <c r="P406" s="141">
        <f>O406*H406</f>
        <v>0</v>
      </c>
      <c r="Q406" s="141">
        <v>0.16849</v>
      </c>
      <c r="R406" s="141">
        <f>Q406*H406</f>
        <v>9.7336673000000005</v>
      </c>
      <c r="S406" s="141">
        <v>0</v>
      </c>
      <c r="T406" s="142">
        <f>S406*H406</f>
        <v>0</v>
      </c>
      <c r="AR406" s="143" t="s">
        <v>157</v>
      </c>
      <c r="AT406" s="143" t="s">
        <v>152</v>
      </c>
      <c r="AU406" s="143" t="s">
        <v>82</v>
      </c>
      <c r="AY406" s="18" t="s">
        <v>150</v>
      </c>
      <c r="BE406" s="144">
        <f>IF(N406="základní",J406,0)</f>
        <v>0</v>
      </c>
      <c r="BF406" s="144">
        <f>IF(N406="snížená",J406,0)</f>
        <v>0</v>
      </c>
      <c r="BG406" s="144">
        <f>IF(N406="zákl. přenesená",J406,0)</f>
        <v>0</v>
      </c>
      <c r="BH406" s="144">
        <f>IF(N406="sníž. přenesená",J406,0)</f>
        <v>0</v>
      </c>
      <c r="BI406" s="144">
        <f>IF(N406="nulová",J406,0)</f>
        <v>0</v>
      </c>
      <c r="BJ406" s="18" t="s">
        <v>80</v>
      </c>
      <c r="BK406" s="144">
        <f>ROUND(I406*H406,2)</f>
        <v>0</v>
      </c>
      <c r="BL406" s="18" t="s">
        <v>157</v>
      </c>
      <c r="BM406" s="143" t="s">
        <v>594</v>
      </c>
    </row>
    <row r="407" spans="2:65" s="1" customFormat="1" ht="29.25">
      <c r="B407" s="33"/>
      <c r="D407" s="145" t="s">
        <v>159</v>
      </c>
      <c r="F407" s="146" t="s">
        <v>595</v>
      </c>
      <c r="I407" s="147"/>
      <c r="L407" s="33"/>
      <c r="M407" s="148"/>
      <c r="T407" s="54"/>
      <c r="AT407" s="18" t="s">
        <v>159</v>
      </c>
      <c r="AU407" s="18" t="s">
        <v>82</v>
      </c>
    </row>
    <row r="408" spans="2:65" s="1" customFormat="1" ht="11.25">
      <c r="B408" s="33"/>
      <c r="D408" s="149" t="s">
        <v>161</v>
      </c>
      <c r="F408" s="150" t="s">
        <v>596</v>
      </c>
      <c r="I408" s="147"/>
      <c r="L408" s="33"/>
      <c r="M408" s="148"/>
      <c r="T408" s="54"/>
      <c r="AT408" s="18" t="s">
        <v>161</v>
      </c>
      <c r="AU408" s="18" t="s">
        <v>82</v>
      </c>
    </row>
    <row r="409" spans="2:65" s="12" customFormat="1" ht="11.25">
      <c r="B409" s="151"/>
      <c r="D409" s="145" t="s">
        <v>163</v>
      </c>
      <c r="E409" s="152" t="s">
        <v>28</v>
      </c>
      <c r="F409" s="153" t="s">
        <v>597</v>
      </c>
      <c r="H409" s="154">
        <v>5</v>
      </c>
      <c r="I409" s="155"/>
      <c r="L409" s="151"/>
      <c r="M409" s="156"/>
      <c r="T409" s="157"/>
      <c r="AT409" s="152" t="s">
        <v>163</v>
      </c>
      <c r="AU409" s="152" t="s">
        <v>82</v>
      </c>
      <c r="AV409" s="12" t="s">
        <v>82</v>
      </c>
      <c r="AW409" s="12" t="s">
        <v>35</v>
      </c>
      <c r="AX409" s="12" t="s">
        <v>73</v>
      </c>
      <c r="AY409" s="152" t="s">
        <v>150</v>
      </c>
    </row>
    <row r="410" spans="2:65" s="12" customFormat="1" ht="11.25">
      <c r="B410" s="151"/>
      <c r="D410" s="145" t="s">
        <v>163</v>
      </c>
      <c r="E410" s="152" t="s">
        <v>28</v>
      </c>
      <c r="F410" s="153" t="s">
        <v>598</v>
      </c>
      <c r="H410" s="154">
        <v>52.77</v>
      </c>
      <c r="I410" s="155"/>
      <c r="L410" s="151"/>
      <c r="M410" s="156"/>
      <c r="T410" s="157"/>
      <c r="AT410" s="152" t="s">
        <v>163</v>
      </c>
      <c r="AU410" s="152" t="s">
        <v>82</v>
      </c>
      <c r="AV410" s="12" t="s">
        <v>82</v>
      </c>
      <c r="AW410" s="12" t="s">
        <v>35</v>
      </c>
      <c r="AX410" s="12" t="s">
        <v>73</v>
      </c>
      <c r="AY410" s="152" t="s">
        <v>150</v>
      </c>
    </row>
    <row r="411" spans="2:65" s="13" customFormat="1" ht="11.25">
      <c r="B411" s="158"/>
      <c r="D411" s="145" t="s">
        <v>163</v>
      </c>
      <c r="E411" s="159" t="s">
        <v>28</v>
      </c>
      <c r="F411" s="160" t="s">
        <v>167</v>
      </c>
      <c r="H411" s="161">
        <v>57.77</v>
      </c>
      <c r="I411" s="162"/>
      <c r="L411" s="158"/>
      <c r="M411" s="163"/>
      <c r="T411" s="164"/>
      <c r="AT411" s="159" t="s">
        <v>163</v>
      </c>
      <c r="AU411" s="159" t="s">
        <v>82</v>
      </c>
      <c r="AV411" s="13" t="s">
        <v>157</v>
      </c>
      <c r="AW411" s="13" t="s">
        <v>35</v>
      </c>
      <c r="AX411" s="13" t="s">
        <v>80</v>
      </c>
      <c r="AY411" s="159" t="s">
        <v>150</v>
      </c>
    </row>
    <row r="412" spans="2:65" s="1" customFormat="1" ht="24.2" customHeight="1">
      <c r="B412" s="33"/>
      <c r="C412" s="166" t="s">
        <v>599</v>
      </c>
      <c r="D412" s="166" t="s">
        <v>215</v>
      </c>
      <c r="E412" s="167" t="s">
        <v>600</v>
      </c>
      <c r="F412" s="168" t="s">
        <v>601</v>
      </c>
      <c r="G412" s="169" t="s">
        <v>394</v>
      </c>
      <c r="H412" s="170">
        <v>3.6520000000000001</v>
      </c>
      <c r="I412" s="171"/>
      <c r="J412" s="172">
        <f>ROUND(I412*H412,2)</f>
        <v>0</v>
      </c>
      <c r="K412" s="168" t="s">
        <v>28</v>
      </c>
      <c r="L412" s="173"/>
      <c r="M412" s="174" t="s">
        <v>28</v>
      </c>
      <c r="N412" s="175" t="s">
        <v>44</v>
      </c>
      <c r="P412" s="141">
        <f>O412*H412</f>
        <v>0</v>
      </c>
      <c r="Q412" s="141">
        <v>0.12</v>
      </c>
      <c r="R412" s="141">
        <f>Q412*H412</f>
        <v>0.43824000000000002</v>
      </c>
      <c r="S412" s="141">
        <v>0</v>
      </c>
      <c r="T412" s="142">
        <f>S412*H412</f>
        <v>0</v>
      </c>
      <c r="AR412" s="143" t="s">
        <v>214</v>
      </c>
      <c r="AT412" s="143" t="s">
        <v>215</v>
      </c>
      <c r="AU412" s="143" t="s">
        <v>82</v>
      </c>
      <c r="AY412" s="18" t="s">
        <v>150</v>
      </c>
      <c r="BE412" s="144">
        <f>IF(N412="základní",J412,0)</f>
        <v>0</v>
      </c>
      <c r="BF412" s="144">
        <f>IF(N412="snížená",J412,0)</f>
        <v>0</v>
      </c>
      <c r="BG412" s="144">
        <f>IF(N412="zákl. přenesená",J412,0)</f>
        <v>0</v>
      </c>
      <c r="BH412" s="144">
        <f>IF(N412="sníž. přenesená",J412,0)</f>
        <v>0</v>
      </c>
      <c r="BI412" s="144">
        <f>IF(N412="nulová",J412,0)</f>
        <v>0</v>
      </c>
      <c r="BJ412" s="18" t="s">
        <v>80</v>
      </c>
      <c r="BK412" s="144">
        <f>ROUND(I412*H412,2)</f>
        <v>0</v>
      </c>
      <c r="BL412" s="18" t="s">
        <v>157</v>
      </c>
      <c r="BM412" s="143" t="s">
        <v>602</v>
      </c>
    </row>
    <row r="413" spans="2:65" s="1" customFormat="1" ht="19.5">
      <c r="B413" s="33"/>
      <c r="D413" s="145" t="s">
        <v>159</v>
      </c>
      <c r="F413" s="146" t="s">
        <v>603</v>
      </c>
      <c r="I413" s="147"/>
      <c r="L413" s="33"/>
      <c r="M413" s="148"/>
      <c r="T413" s="54"/>
      <c r="AT413" s="18" t="s">
        <v>159</v>
      </c>
      <c r="AU413" s="18" t="s">
        <v>82</v>
      </c>
    </row>
    <row r="414" spans="2:65" s="1" customFormat="1" ht="39">
      <c r="B414" s="33"/>
      <c r="D414" s="145" t="s">
        <v>192</v>
      </c>
      <c r="F414" s="165" t="s">
        <v>604</v>
      </c>
      <c r="I414" s="147"/>
      <c r="L414" s="33"/>
      <c r="M414" s="148"/>
      <c r="T414" s="54"/>
      <c r="AT414" s="18" t="s">
        <v>192</v>
      </c>
      <c r="AU414" s="18" t="s">
        <v>82</v>
      </c>
    </row>
    <row r="415" spans="2:65" s="12" customFormat="1" ht="11.25">
      <c r="B415" s="151"/>
      <c r="D415" s="145" t="s">
        <v>163</v>
      </c>
      <c r="E415" s="152" t="s">
        <v>28</v>
      </c>
      <c r="F415" s="153" t="s">
        <v>605</v>
      </c>
      <c r="H415" s="154">
        <v>3.58</v>
      </c>
      <c r="I415" s="155"/>
      <c r="L415" s="151"/>
      <c r="M415" s="156"/>
      <c r="T415" s="157"/>
      <c r="AT415" s="152" t="s">
        <v>163</v>
      </c>
      <c r="AU415" s="152" t="s">
        <v>82</v>
      </c>
      <c r="AV415" s="12" t="s">
        <v>82</v>
      </c>
      <c r="AW415" s="12" t="s">
        <v>35</v>
      </c>
      <c r="AX415" s="12" t="s">
        <v>73</v>
      </c>
      <c r="AY415" s="152" t="s">
        <v>150</v>
      </c>
    </row>
    <row r="416" spans="2:65" s="13" customFormat="1" ht="11.25">
      <c r="B416" s="158"/>
      <c r="D416" s="145" t="s">
        <v>163</v>
      </c>
      <c r="E416" s="159" t="s">
        <v>28</v>
      </c>
      <c r="F416" s="160" t="s">
        <v>167</v>
      </c>
      <c r="H416" s="161">
        <v>3.58</v>
      </c>
      <c r="I416" s="162"/>
      <c r="L416" s="158"/>
      <c r="M416" s="163"/>
      <c r="T416" s="164"/>
      <c r="AT416" s="159" t="s">
        <v>163</v>
      </c>
      <c r="AU416" s="159" t="s">
        <v>82</v>
      </c>
      <c r="AV416" s="13" t="s">
        <v>157</v>
      </c>
      <c r="AW416" s="13" t="s">
        <v>35</v>
      </c>
      <c r="AX416" s="13" t="s">
        <v>80</v>
      </c>
      <c r="AY416" s="159" t="s">
        <v>150</v>
      </c>
    </row>
    <row r="417" spans="2:65" s="12" customFormat="1" ht="11.25">
      <c r="B417" s="151"/>
      <c r="D417" s="145" t="s">
        <v>163</v>
      </c>
      <c r="F417" s="153" t="s">
        <v>606</v>
      </c>
      <c r="H417" s="154">
        <v>3.6520000000000001</v>
      </c>
      <c r="I417" s="155"/>
      <c r="L417" s="151"/>
      <c r="M417" s="156"/>
      <c r="T417" s="157"/>
      <c r="AT417" s="152" t="s">
        <v>163</v>
      </c>
      <c r="AU417" s="152" t="s">
        <v>82</v>
      </c>
      <c r="AV417" s="12" t="s">
        <v>82</v>
      </c>
      <c r="AW417" s="12" t="s">
        <v>4</v>
      </c>
      <c r="AX417" s="12" t="s">
        <v>80</v>
      </c>
      <c r="AY417" s="152" t="s">
        <v>150</v>
      </c>
    </row>
    <row r="418" spans="2:65" s="1" customFormat="1" ht="24.2" customHeight="1">
      <c r="B418" s="33"/>
      <c r="C418" s="166" t="s">
        <v>607</v>
      </c>
      <c r="D418" s="166" t="s">
        <v>215</v>
      </c>
      <c r="E418" s="167" t="s">
        <v>608</v>
      </c>
      <c r="F418" s="168" t="s">
        <v>609</v>
      </c>
      <c r="G418" s="169" t="s">
        <v>417</v>
      </c>
      <c r="H418" s="170">
        <v>2</v>
      </c>
      <c r="I418" s="171"/>
      <c r="J418" s="172">
        <f>ROUND(I418*H418,2)</f>
        <v>0</v>
      </c>
      <c r="K418" s="168" t="s">
        <v>28</v>
      </c>
      <c r="L418" s="173"/>
      <c r="M418" s="174" t="s">
        <v>28</v>
      </c>
      <c r="N418" s="175" t="s">
        <v>44</v>
      </c>
      <c r="P418" s="141">
        <f>O418*H418</f>
        <v>0</v>
      </c>
      <c r="Q418" s="141">
        <v>0.15</v>
      </c>
      <c r="R418" s="141">
        <f>Q418*H418</f>
        <v>0.3</v>
      </c>
      <c r="S418" s="141">
        <v>0</v>
      </c>
      <c r="T418" s="142">
        <f>S418*H418</f>
        <v>0</v>
      </c>
      <c r="AR418" s="143" t="s">
        <v>214</v>
      </c>
      <c r="AT418" s="143" t="s">
        <v>215</v>
      </c>
      <c r="AU418" s="143" t="s">
        <v>82</v>
      </c>
      <c r="AY418" s="18" t="s">
        <v>150</v>
      </c>
      <c r="BE418" s="144">
        <f>IF(N418="základní",J418,0)</f>
        <v>0</v>
      </c>
      <c r="BF418" s="144">
        <f>IF(N418="snížená",J418,0)</f>
        <v>0</v>
      </c>
      <c r="BG418" s="144">
        <f>IF(N418="zákl. přenesená",J418,0)</f>
        <v>0</v>
      </c>
      <c r="BH418" s="144">
        <f>IF(N418="sníž. přenesená",J418,0)</f>
        <v>0</v>
      </c>
      <c r="BI418" s="144">
        <f>IF(N418="nulová",J418,0)</f>
        <v>0</v>
      </c>
      <c r="BJ418" s="18" t="s">
        <v>80</v>
      </c>
      <c r="BK418" s="144">
        <f>ROUND(I418*H418,2)</f>
        <v>0</v>
      </c>
      <c r="BL418" s="18" t="s">
        <v>157</v>
      </c>
      <c r="BM418" s="143" t="s">
        <v>610</v>
      </c>
    </row>
    <row r="419" spans="2:65" s="1" customFormat="1" ht="19.5">
      <c r="B419" s="33"/>
      <c r="D419" s="145" t="s">
        <v>159</v>
      </c>
      <c r="F419" s="146" t="s">
        <v>609</v>
      </c>
      <c r="I419" s="147"/>
      <c r="L419" s="33"/>
      <c r="M419" s="148"/>
      <c r="T419" s="54"/>
      <c r="AT419" s="18" t="s">
        <v>159</v>
      </c>
      <c r="AU419" s="18" t="s">
        <v>82</v>
      </c>
    </row>
    <row r="420" spans="2:65" s="1" customFormat="1" ht="19.5">
      <c r="B420" s="33"/>
      <c r="D420" s="145" t="s">
        <v>192</v>
      </c>
      <c r="F420" s="165" t="s">
        <v>611</v>
      </c>
      <c r="I420" s="147"/>
      <c r="L420" s="33"/>
      <c r="M420" s="148"/>
      <c r="T420" s="54"/>
      <c r="AT420" s="18" t="s">
        <v>192</v>
      </c>
      <c r="AU420" s="18" t="s">
        <v>82</v>
      </c>
    </row>
    <row r="421" spans="2:65" s="12" customFormat="1" ht="11.25">
      <c r="B421" s="151"/>
      <c r="D421" s="145" t="s">
        <v>163</v>
      </c>
      <c r="E421" s="152" t="s">
        <v>28</v>
      </c>
      <c r="F421" s="153" t="s">
        <v>612</v>
      </c>
      <c r="H421" s="154">
        <v>1</v>
      </c>
      <c r="I421" s="155"/>
      <c r="L421" s="151"/>
      <c r="M421" s="156"/>
      <c r="T421" s="157"/>
      <c r="AT421" s="152" t="s">
        <v>163</v>
      </c>
      <c r="AU421" s="152" t="s">
        <v>82</v>
      </c>
      <c r="AV421" s="12" t="s">
        <v>82</v>
      </c>
      <c r="AW421" s="12" t="s">
        <v>35</v>
      </c>
      <c r="AX421" s="12" t="s">
        <v>73</v>
      </c>
      <c r="AY421" s="152" t="s">
        <v>150</v>
      </c>
    </row>
    <row r="422" spans="2:65" s="12" customFormat="1" ht="11.25">
      <c r="B422" s="151"/>
      <c r="D422" s="145" t="s">
        <v>163</v>
      </c>
      <c r="E422" s="152" t="s">
        <v>28</v>
      </c>
      <c r="F422" s="153" t="s">
        <v>613</v>
      </c>
      <c r="H422" s="154">
        <v>1</v>
      </c>
      <c r="I422" s="155"/>
      <c r="L422" s="151"/>
      <c r="M422" s="156"/>
      <c r="T422" s="157"/>
      <c r="AT422" s="152" t="s">
        <v>163</v>
      </c>
      <c r="AU422" s="152" t="s">
        <v>82</v>
      </c>
      <c r="AV422" s="12" t="s">
        <v>82</v>
      </c>
      <c r="AW422" s="12" t="s">
        <v>35</v>
      </c>
      <c r="AX422" s="12" t="s">
        <v>73</v>
      </c>
      <c r="AY422" s="152" t="s">
        <v>150</v>
      </c>
    </row>
    <row r="423" spans="2:65" s="13" customFormat="1" ht="11.25">
      <c r="B423" s="158"/>
      <c r="D423" s="145" t="s">
        <v>163</v>
      </c>
      <c r="E423" s="159" t="s">
        <v>28</v>
      </c>
      <c r="F423" s="160" t="s">
        <v>167</v>
      </c>
      <c r="H423" s="161">
        <v>2</v>
      </c>
      <c r="I423" s="162"/>
      <c r="L423" s="158"/>
      <c r="M423" s="163"/>
      <c r="T423" s="164"/>
      <c r="AT423" s="159" t="s">
        <v>163</v>
      </c>
      <c r="AU423" s="159" t="s">
        <v>82</v>
      </c>
      <c r="AV423" s="13" t="s">
        <v>157</v>
      </c>
      <c r="AW423" s="13" t="s">
        <v>35</v>
      </c>
      <c r="AX423" s="13" t="s">
        <v>80</v>
      </c>
      <c r="AY423" s="159" t="s">
        <v>150</v>
      </c>
    </row>
    <row r="424" spans="2:65" s="1" customFormat="1" ht="16.5" customHeight="1">
      <c r="B424" s="33"/>
      <c r="C424" s="166" t="s">
        <v>614</v>
      </c>
      <c r="D424" s="166" t="s">
        <v>215</v>
      </c>
      <c r="E424" s="167" t="s">
        <v>615</v>
      </c>
      <c r="F424" s="168" t="s">
        <v>616</v>
      </c>
      <c r="G424" s="169" t="s">
        <v>394</v>
      </c>
      <c r="H424" s="170">
        <v>6.375</v>
      </c>
      <c r="I424" s="171"/>
      <c r="J424" s="172">
        <f>ROUND(I424*H424,2)</f>
        <v>0</v>
      </c>
      <c r="K424" s="168" t="s">
        <v>156</v>
      </c>
      <c r="L424" s="173"/>
      <c r="M424" s="174" t="s">
        <v>28</v>
      </c>
      <c r="N424" s="175" t="s">
        <v>44</v>
      </c>
      <c r="P424" s="141">
        <f>O424*H424</f>
        <v>0</v>
      </c>
      <c r="Q424" s="141">
        <v>0.125</v>
      </c>
      <c r="R424" s="141">
        <f>Q424*H424</f>
        <v>0.796875</v>
      </c>
      <c r="S424" s="141">
        <v>0</v>
      </c>
      <c r="T424" s="142">
        <f>S424*H424</f>
        <v>0</v>
      </c>
      <c r="AR424" s="143" t="s">
        <v>214</v>
      </c>
      <c r="AT424" s="143" t="s">
        <v>215</v>
      </c>
      <c r="AU424" s="143" t="s">
        <v>82</v>
      </c>
      <c r="AY424" s="18" t="s">
        <v>150</v>
      </c>
      <c r="BE424" s="144">
        <f>IF(N424="základní",J424,0)</f>
        <v>0</v>
      </c>
      <c r="BF424" s="144">
        <f>IF(N424="snížená",J424,0)</f>
        <v>0</v>
      </c>
      <c r="BG424" s="144">
        <f>IF(N424="zákl. přenesená",J424,0)</f>
        <v>0</v>
      </c>
      <c r="BH424" s="144">
        <f>IF(N424="sníž. přenesená",J424,0)</f>
        <v>0</v>
      </c>
      <c r="BI424" s="144">
        <f>IF(N424="nulová",J424,0)</f>
        <v>0</v>
      </c>
      <c r="BJ424" s="18" t="s">
        <v>80</v>
      </c>
      <c r="BK424" s="144">
        <f>ROUND(I424*H424,2)</f>
        <v>0</v>
      </c>
      <c r="BL424" s="18" t="s">
        <v>157</v>
      </c>
      <c r="BM424" s="143" t="s">
        <v>617</v>
      </c>
    </row>
    <row r="425" spans="2:65" s="1" customFormat="1" ht="11.25">
      <c r="B425" s="33"/>
      <c r="D425" s="145" t="s">
        <v>159</v>
      </c>
      <c r="F425" s="146" t="s">
        <v>616</v>
      </c>
      <c r="I425" s="147"/>
      <c r="L425" s="33"/>
      <c r="M425" s="148"/>
      <c r="T425" s="54"/>
      <c r="AT425" s="18" t="s">
        <v>159</v>
      </c>
      <c r="AU425" s="18" t="s">
        <v>82</v>
      </c>
    </row>
    <row r="426" spans="2:65" s="1" customFormat="1" ht="19.5">
      <c r="B426" s="33"/>
      <c r="D426" s="145" t="s">
        <v>192</v>
      </c>
      <c r="F426" s="165" t="s">
        <v>618</v>
      </c>
      <c r="I426" s="147"/>
      <c r="L426" s="33"/>
      <c r="M426" s="148"/>
      <c r="T426" s="54"/>
      <c r="AT426" s="18" t="s">
        <v>192</v>
      </c>
      <c r="AU426" s="18" t="s">
        <v>82</v>
      </c>
    </row>
    <row r="427" spans="2:65" s="12" customFormat="1" ht="11.25">
      <c r="B427" s="151"/>
      <c r="D427" s="145" t="s">
        <v>163</v>
      </c>
      <c r="E427" s="152" t="s">
        <v>28</v>
      </c>
      <c r="F427" s="153" t="s">
        <v>619</v>
      </c>
      <c r="H427" s="154">
        <v>6.25</v>
      </c>
      <c r="I427" s="155"/>
      <c r="L427" s="151"/>
      <c r="M427" s="156"/>
      <c r="T427" s="157"/>
      <c r="AT427" s="152" t="s">
        <v>163</v>
      </c>
      <c r="AU427" s="152" t="s">
        <v>82</v>
      </c>
      <c r="AV427" s="12" t="s">
        <v>82</v>
      </c>
      <c r="AW427" s="12" t="s">
        <v>35</v>
      </c>
      <c r="AX427" s="12" t="s">
        <v>80</v>
      </c>
      <c r="AY427" s="152" t="s">
        <v>150</v>
      </c>
    </row>
    <row r="428" spans="2:65" s="12" customFormat="1" ht="11.25">
      <c r="B428" s="151"/>
      <c r="D428" s="145" t="s">
        <v>163</v>
      </c>
      <c r="F428" s="153" t="s">
        <v>620</v>
      </c>
      <c r="H428" s="154">
        <v>6.375</v>
      </c>
      <c r="I428" s="155"/>
      <c r="L428" s="151"/>
      <c r="M428" s="156"/>
      <c r="T428" s="157"/>
      <c r="AT428" s="152" t="s">
        <v>163</v>
      </c>
      <c r="AU428" s="152" t="s">
        <v>82</v>
      </c>
      <c r="AV428" s="12" t="s">
        <v>82</v>
      </c>
      <c r="AW428" s="12" t="s">
        <v>4</v>
      </c>
      <c r="AX428" s="12" t="s">
        <v>80</v>
      </c>
      <c r="AY428" s="152" t="s">
        <v>150</v>
      </c>
    </row>
    <row r="429" spans="2:65" s="1" customFormat="1" ht="16.5" customHeight="1">
      <c r="B429" s="33"/>
      <c r="C429" s="166" t="s">
        <v>621</v>
      </c>
      <c r="D429" s="166" t="s">
        <v>215</v>
      </c>
      <c r="E429" s="167" t="s">
        <v>622</v>
      </c>
      <c r="F429" s="168" t="s">
        <v>623</v>
      </c>
      <c r="G429" s="169" t="s">
        <v>394</v>
      </c>
      <c r="H429" s="170">
        <v>29.324999999999999</v>
      </c>
      <c r="I429" s="171"/>
      <c r="J429" s="172">
        <f>ROUND(I429*H429,2)</f>
        <v>0</v>
      </c>
      <c r="K429" s="168" t="s">
        <v>156</v>
      </c>
      <c r="L429" s="173"/>
      <c r="M429" s="174" t="s">
        <v>28</v>
      </c>
      <c r="N429" s="175" t="s">
        <v>44</v>
      </c>
      <c r="P429" s="141">
        <f>O429*H429</f>
        <v>0</v>
      </c>
      <c r="Q429" s="141">
        <v>0.15</v>
      </c>
      <c r="R429" s="141">
        <f>Q429*H429</f>
        <v>4.3987499999999997</v>
      </c>
      <c r="S429" s="141">
        <v>0</v>
      </c>
      <c r="T429" s="142">
        <f>S429*H429</f>
        <v>0</v>
      </c>
      <c r="AR429" s="143" t="s">
        <v>214</v>
      </c>
      <c r="AT429" s="143" t="s">
        <v>215</v>
      </c>
      <c r="AU429" s="143" t="s">
        <v>82</v>
      </c>
      <c r="AY429" s="18" t="s">
        <v>150</v>
      </c>
      <c r="BE429" s="144">
        <f>IF(N429="základní",J429,0)</f>
        <v>0</v>
      </c>
      <c r="BF429" s="144">
        <f>IF(N429="snížená",J429,0)</f>
        <v>0</v>
      </c>
      <c r="BG429" s="144">
        <f>IF(N429="zákl. přenesená",J429,0)</f>
        <v>0</v>
      </c>
      <c r="BH429" s="144">
        <f>IF(N429="sníž. přenesená",J429,0)</f>
        <v>0</v>
      </c>
      <c r="BI429" s="144">
        <f>IF(N429="nulová",J429,0)</f>
        <v>0</v>
      </c>
      <c r="BJ429" s="18" t="s">
        <v>80</v>
      </c>
      <c r="BK429" s="144">
        <f>ROUND(I429*H429,2)</f>
        <v>0</v>
      </c>
      <c r="BL429" s="18" t="s">
        <v>157</v>
      </c>
      <c r="BM429" s="143" t="s">
        <v>624</v>
      </c>
    </row>
    <row r="430" spans="2:65" s="1" customFormat="1" ht="11.25">
      <c r="B430" s="33"/>
      <c r="D430" s="145" t="s">
        <v>159</v>
      </c>
      <c r="F430" s="146" t="s">
        <v>623</v>
      </c>
      <c r="I430" s="147"/>
      <c r="L430" s="33"/>
      <c r="M430" s="148"/>
      <c r="T430" s="54"/>
      <c r="AT430" s="18" t="s">
        <v>159</v>
      </c>
      <c r="AU430" s="18" t="s">
        <v>82</v>
      </c>
    </row>
    <row r="431" spans="2:65" s="12" customFormat="1" ht="11.25">
      <c r="B431" s="151"/>
      <c r="D431" s="145" t="s">
        <v>163</v>
      </c>
      <c r="E431" s="152" t="s">
        <v>28</v>
      </c>
      <c r="F431" s="153" t="s">
        <v>625</v>
      </c>
      <c r="H431" s="154">
        <v>28.75</v>
      </c>
      <c r="I431" s="155"/>
      <c r="L431" s="151"/>
      <c r="M431" s="156"/>
      <c r="T431" s="157"/>
      <c r="AT431" s="152" t="s">
        <v>163</v>
      </c>
      <c r="AU431" s="152" t="s">
        <v>82</v>
      </c>
      <c r="AV431" s="12" t="s">
        <v>82</v>
      </c>
      <c r="AW431" s="12" t="s">
        <v>35</v>
      </c>
      <c r="AX431" s="12" t="s">
        <v>80</v>
      </c>
      <c r="AY431" s="152" t="s">
        <v>150</v>
      </c>
    </row>
    <row r="432" spans="2:65" s="12" customFormat="1" ht="11.25">
      <c r="B432" s="151"/>
      <c r="D432" s="145" t="s">
        <v>163</v>
      </c>
      <c r="F432" s="153" t="s">
        <v>626</v>
      </c>
      <c r="H432" s="154">
        <v>29.324999999999999</v>
      </c>
      <c r="I432" s="155"/>
      <c r="L432" s="151"/>
      <c r="M432" s="156"/>
      <c r="T432" s="157"/>
      <c r="AT432" s="152" t="s">
        <v>163</v>
      </c>
      <c r="AU432" s="152" t="s">
        <v>82</v>
      </c>
      <c r="AV432" s="12" t="s">
        <v>82</v>
      </c>
      <c r="AW432" s="12" t="s">
        <v>4</v>
      </c>
      <c r="AX432" s="12" t="s">
        <v>80</v>
      </c>
      <c r="AY432" s="152" t="s">
        <v>150</v>
      </c>
    </row>
    <row r="433" spans="2:65" s="1" customFormat="1" ht="16.5" customHeight="1">
      <c r="B433" s="33"/>
      <c r="C433" s="166" t="s">
        <v>627</v>
      </c>
      <c r="D433" s="166" t="s">
        <v>215</v>
      </c>
      <c r="E433" s="167" t="s">
        <v>628</v>
      </c>
      <c r="F433" s="168" t="s">
        <v>629</v>
      </c>
      <c r="G433" s="169" t="s">
        <v>394</v>
      </c>
      <c r="H433" s="170">
        <v>8.0069999999999997</v>
      </c>
      <c r="I433" s="171"/>
      <c r="J433" s="172">
        <f>ROUND(I433*H433,2)</f>
        <v>0</v>
      </c>
      <c r="K433" s="168" t="s">
        <v>28</v>
      </c>
      <c r="L433" s="173"/>
      <c r="M433" s="174" t="s">
        <v>28</v>
      </c>
      <c r="N433" s="175" t="s">
        <v>44</v>
      </c>
      <c r="P433" s="141">
        <f>O433*H433</f>
        <v>0</v>
      </c>
      <c r="Q433" s="141">
        <v>0.33</v>
      </c>
      <c r="R433" s="141">
        <f>Q433*H433</f>
        <v>2.6423100000000002</v>
      </c>
      <c r="S433" s="141">
        <v>0</v>
      </c>
      <c r="T433" s="142">
        <f>S433*H433</f>
        <v>0</v>
      </c>
      <c r="AR433" s="143" t="s">
        <v>214</v>
      </c>
      <c r="AT433" s="143" t="s">
        <v>215</v>
      </c>
      <c r="AU433" s="143" t="s">
        <v>82</v>
      </c>
      <c r="AY433" s="18" t="s">
        <v>150</v>
      </c>
      <c r="BE433" s="144">
        <f>IF(N433="základní",J433,0)</f>
        <v>0</v>
      </c>
      <c r="BF433" s="144">
        <f>IF(N433="snížená",J433,0)</f>
        <v>0</v>
      </c>
      <c r="BG433" s="144">
        <f>IF(N433="zákl. přenesená",J433,0)</f>
        <v>0</v>
      </c>
      <c r="BH433" s="144">
        <f>IF(N433="sníž. přenesená",J433,0)</f>
        <v>0</v>
      </c>
      <c r="BI433" s="144">
        <f>IF(N433="nulová",J433,0)</f>
        <v>0</v>
      </c>
      <c r="BJ433" s="18" t="s">
        <v>80</v>
      </c>
      <c r="BK433" s="144">
        <f>ROUND(I433*H433,2)</f>
        <v>0</v>
      </c>
      <c r="BL433" s="18" t="s">
        <v>157</v>
      </c>
      <c r="BM433" s="143" t="s">
        <v>630</v>
      </c>
    </row>
    <row r="434" spans="2:65" s="1" customFormat="1" ht="11.25">
      <c r="B434" s="33"/>
      <c r="D434" s="145" t="s">
        <v>159</v>
      </c>
      <c r="F434" s="146" t="s">
        <v>629</v>
      </c>
      <c r="I434" s="147"/>
      <c r="L434" s="33"/>
      <c r="M434" s="148"/>
      <c r="T434" s="54"/>
      <c r="AT434" s="18" t="s">
        <v>159</v>
      </c>
      <c r="AU434" s="18" t="s">
        <v>82</v>
      </c>
    </row>
    <row r="435" spans="2:65" s="12" customFormat="1" ht="11.25">
      <c r="B435" s="151"/>
      <c r="D435" s="145" t="s">
        <v>163</v>
      </c>
      <c r="E435" s="152" t="s">
        <v>28</v>
      </c>
      <c r="F435" s="153" t="s">
        <v>631</v>
      </c>
      <c r="H435" s="154">
        <v>7.85</v>
      </c>
      <c r="I435" s="155"/>
      <c r="L435" s="151"/>
      <c r="M435" s="156"/>
      <c r="T435" s="157"/>
      <c r="AT435" s="152" t="s">
        <v>163</v>
      </c>
      <c r="AU435" s="152" t="s">
        <v>82</v>
      </c>
      <c r="AV435" s="12" t="s">
        <v>82</v>
      </c>
      <c r="AW435" s="12" t="s">
        <v>35</v>
      </c>
      <c r="AX435" s="12" t="s">
        <v>80</v>
      </c>
      <c r="AY435" s="152" t="s">
        <v>150</v>
      </c>
    </row>
    <row r="436" spans="2:65" s="12" customFormat="1" ht="11.25">
      <c r="B436" s="151"/>
      <c r="D436" s="145" t="s">
        <v>163</v>
      </c>
      <c r="F436" s="153" t="s">
        <v>632</v>
      </c>
      <c r="H436" s="154">
        <v>8.0069999999999997</v>
      </c>
      <c r="I436" s="155"/>
      <c r="L436" s="151"/>
      <c r="M436" s="156"/>
      <c r="T436" s="157"/>
      <c r="AT436" s="152" t="s">
        <v>163</v>
      </c>
      <c r="AU436" s="152" t="s">
        <v>82</v>
      </c>
      <c r="AV436" s="12" t="s">
        <v>82</v>
      </c>
      <c r="AW436" s="12" t="s">
        <v>4</v>
      </c>
      <c r="AX436" s="12" t="s">
        <v>80</v>
      </c>
      <c r="AY436" s="152" t="s">
        <v>150</v>
      </c>
    </row>
    <row r="437" spans="2:65" s="1" customFormat="1" ht="24.2" customHeight="1">
      <c r="B437" s="33"/>
      <c r="C437" s="166" t="s">
        <v>633</v>
      </c>
      <c r="D437" s="166" t="s">
        <v>215</v>
      </c>
      <c r="E437" s="167" t="s">
        <v>634</v>
      </c>
      <c r="F437" s="168" t="s">
        <v>635</v>
      </c>
      <c r="G437" s="169" t="s">
        <v>394</v>
      </c>
      <c r="H437" s="170">
        <v>1.591</v>
      </c>
      <c r="I437" s="171"/>
      <c r="J437" s="172">
        <f>ROUND(I437*H437,2)</f>
        <v>0</v>
      </c>
      <c r="K437" s="168" t="s">
        <v>156</v>
      </c>
      <c r="L437" s="173"/>
      <c r="M437" s="174" t="s">
        <v>28</v>
      </c>
      <c r="N437" s="175" t="s">
        <v>44</v>
      </c>
      <c r="P437" s="141">
        <f>O437*H437</f>
        <v>0</v>
      </c>
      <c r="Q437" s="141">
        <v>0.15</v>
      </c>
      <c r="R437" s="141">
        <f>Q437*H437</f>
        <v>0.23864999999999997</v>
      </c>
      <c r="S437" s="141">
        <v>0</v>
      </c>
      <c r="T437" s="142">
        <f>S437*H437</f>
        <v>0</v>
      </c>
      <c r="AR437" s="143" t="s">
        <v>214</v>
      </c>
      <c r="AT437" s="143" t="s">
        <v>215</v>
      </c>
      <c r="AU437" s="143" t="s">
        <v>82</v>
      </c>
      <c r="AY437" s="18" t="s">
        <v>150</v>
      </c>
      <c r="BE437" s="144">
        <f>IF(N437="základní",J437,0)</f>
        <v>0</v>
      </c>
      <c r="BF437" s="144">
        <f>IF(N437="snížená",J437,0)</f>
        <v>0</v>
      </c>
      <c r="BG437" s="144">
        <f>IF(N437="zákl. přenesená",J437,0)</f>
        <v>0</v>
      </c>
      <c r="BH437" s="144">
        <f>IF(N437="sníž. přenesená",J437,0)</f>
        <v>0</v>
      </c>
      <c r="BI437" s="144">
        <f>IF(N437="nulová",J437,0)</f>
        <v>0</v>
      </c>
      <c r="BJ437" s="18" t="s">
        <v>80</v>
      </c>
      <c r="BK437" s="144">
        <f>ROUND(I437*H437,2)</f>
        <v>0</v>
      </c>
      <c r="BL437" s="18" t="s">
        <v>157</v>
      </c>
      <c r="BM437" s="143" t="s">
        <v>636</v>
      </c>
    </row>
    <row r="438" spans="2:65" s="1" customFormat="1" ht="11.25">
      <c r="B438" s="33"/>
      <c r="D438" s="145" t="s">
        <v>159</v>
      </c>
      <c r="F438" s="146" t="s">
        <v>635</v>
      </c>
      <c r="I438" s="147"/>
      <c r="L438" s="33"/>
      <c r="M438" s="148"/>
      <c r="T438" s="54"/>
      <c r="AT438" s="18" t="s">
        <v>159</v>
      </c>
      <c r="AU438" s="18" t="s">
        <v>82</v>
      </c>
    </row>
    <row r="439" spans="2:65" s="12" customFormat="1" ht="11.25">
      <c r="B439" s="151"/>
      <c r="D439" s="145" t="s">
        <v>163</v>
      </c>
      <c r="E439" s="152" t="s">
        <v>28</v>
      </c>
      <c r="F439" s="153" t="s">
        <v>637</v>
      </c>
      <c r="H439" s="154">
        <v>1.56</v>
      </c>
      <c r="I439" s="155"/>
      <c r="L439" s="151"/>
      <c r="M439" s="156"/>
      <c r="T439" s="157"/>
      <c r="AT439" s="152" t="s">
        <v>163</v>
      </c>
      <c r="AU439" s="152" t="s">
        <v>82</v>
      </c>
      <c r="AV439" s="12" t="s">
        <v>82</v>
      </c>
      <c r="AW439" s="12" t="s">
        <v>35</v>
      </c>
      <c r="AX439" s="12" t="s">
        <v>80</v>
      </c>
      <c r="AY439" s="152" t="s">
        <v>150</v>
      </c>
    </row>
    <row r="440" spans="2:65" s="12" customFormat="1" ht="11.25">
      <c r="B440" s="151"/>
      <c r="D440" s="145" t="s">
        <v>163</v>
      </c>
      <c r="F440" s="153" t="s">
        <v>638</v>
      </c>
      <c r="H440" s="154">
        <v>1.591</v>
      </c>
      <c r="I440" s="155"/>
      <c r="L440" s="151"/>
      <c r="M440" s="156"/>
      <c r="T440" s="157"/>
      <c r="AT440" s="152" t="s">
        <v>163</v>
      </c>
      <c r="AU440" s="152" t="s">
        <v>82</v>
      </c>
      <c r="AV440" s="12" t="s">
        <v>82</v>
      </c>
      <c r="AW440" s="12" t="s">
        <v>4</v>
      </c>
      <c r="AX440" s="12" t="s">
        <v>80</v>
      </c>
      <c r="AY440" s="152" t="s">
        <v>150</v>
      </c>
    </row>
    <row r="441" spans="2:65" s="1" customFormat="1" ht="24.2" customHeight="1">
      <c r="B441" s="33"/>
      <c r="C441" s="166" t="s">
        <v>639</v>
      </c>
      <c r="D441" s="166" t="s">
        <v>215</v>
      </c>
      <c r="E441" s="167" t="s">
        <v>640</v>
      </c>
      <c r="F441" s="168" t="s">
        <v>641</v>
      </c>
      <c r="G441" s="169" t="s">
        <v>394</v>
      </c>
      <c r="H441" s="170">
        <v>3.8559999999999999</v>
      </c>
      <c r="I441" s="171"/>
      <c r="J441" s="172">
        <f>ROUND(I441*H441,2)</f>
        <v>0</v>
      </c>
      <c r="K441" s="168" t="s">
        <v>156</v>
      </c>
      <c r="L441" s="173"/>
      <c r="M441" s="174" t="s">
        <v>28</v>
      </c>
      <c r="N441" s="175" t="s">
        <v>44</v>
      </c>
      <c r="P441" s="141">
        <f>O441*H441</f>
        <v>0</v>
      </c>
      <c r="Q441" s="141">
        <v>0.15</v>
      </c>
      <c r="R441" s="141">
        <f>Q441*H441</f>
        <v>0.57839999999999991</v>
      </c>
      <c r="S441" s="141">
        <v>0</v>
      </c>
      <c r="T441" s="142">
        <f>S441*H441</f>
        <v>0</v>
      </c>
      <c r="AR441" s="143" t="s">
        <v>214</v>
      </c>
      <c r="AT441" s="143" t="s">
        <v>215</v>
      </c>
      <c r="AU441" s="143" t="s">
        <v>82</v>
      </c>
      <c r="AY441" s="18" t="s">
        <v>150</v>
      </c>
      <c r="BE441" s="144">
        <f>IF(N441="základní",J441,0)</f>
        <v>0</v>
      </c>
      <c r="BF441" s="144">
        <f>IF(N441="snížená",J441,0)</f>
        <v>0</v>
      </c>
      <c r="BG441" s="144">
        <f>IF(N441="zákl. přenesená",J441,0)</f>
        <v>0</v>
      </c>
      <c r="BH441" s="144">
        <f>IF(N441="sníž. přenesená",J441,0)</f>
        <v>0</v>
      </c>
      <c r="BI441" s="144">
        <f>IF(N441="nulová",J441,0)</f>
        <v>0</v>
      </c>
      <c r="BJ441" s="18" t="s">
        <v>80</v>
      </c>
      <c r="BK441" s="144">
        <f>ROUND(I441*H441,2)</f>
        <v>0</v>
      </c>
      <c r="BL441" s="18" t="s">
        <v>157</v>
      </c>
      <c r="BM441" s="143" t="s">
        <v>642</v>
      </c>
    </row>
    <row r="442" spans="2:65" s="1" customFormat="1" ht="11.25">
      <c r="B442" s="33"/>
      <c r="D442" s="145" t="s">
        <v>159</v>
      </c>
      <c r="F442" s="146" t="s">
        <v>641</v>
      </c>
      <c r="I442" s="147"/>
      <c r="L442" s="33"/>
      <c r="M442" s="148"/>
      <c r="T442" s="54"/>
      <c r="AT442" s="18" t="s">
        <v>159</v>
      </c>
      <c r="AU442" s="18" t="s">
        <v>82</v>
      </c>
    </row>
    <row r="443" spans="2:65" s="12" customFormat="1" ht="11.25">
      <c r="B443" s="151"/>
      <c r="D443" s="145" t="s">
        <v>163</v>
      </c>
      <c r="E443" s="152" t="s">
        <v>28</v>
      </c>
      <c r="F443" s="153" t="s">
        <v>643</v>
      </c>
      <c r="H443" s="154">
        <v>1.58</v>
      </c>
      <c r="I443" s="155"/>
      <c r="L443" s="151"/>
      <c r="M443" s="156"/>
      <c r="T443" s="157"/>
      <c r="AT443" s="152" t="s">
        <v>163</v>
      </c>
      <c r="AU443" s="152" t="s">
        <v>82</v>
      </c>
      <c r="AV443" s="12" t="s">
        <v>82</v>
      </c>
      <c r="AW443" s="12" t="s">
        <v>35</v>
      </c>
      <c r="AX443" s="12" t="s">
        <v>73</v>
      </c>
      <c r="AY443" s="152" t="s">
        <v>150</v>
      </c>
    </row>
    <row r="444" spans="2:65" s="12" customFormat="1" ht="11.25">
      <c r="B444" s="151"/>
      <c r="D444" s="145" t="s">
        <v>163</v>
      </c>
      <c r="E444" s="152" t="s">
        <v>28</v>
      </c>
      <c r="F444" s="153" t="s">
        <v>644</v>
      </c>
      <c r="H444" s="154">
        <v>2.2000000000000002</v>
      </c>
      <c r="I444" s="155"/>
      <c r="L444" s="151"/>
      <c r="M444" s="156"/>
      <c r="T444" s="157"/>
      <c r="AT444" s="152" t="s">
        <v>163</v>
      </c>
      <c r="AU444" s="152" t="s">
        <v>82</v>
      </c>
      <c r="AV444" s="12" t="s">
        <v>82</v>
      </c>
      <c r="AW444" s="12" t="s">
        <v>35</v>
      </c>
      <c r="AX444" s="12" t="s">
        <v>73</v>
      </c>
      <c r="AY444" s="152" t="s">
        <v>150</v>
      </c>
    </row>
    <row r="445" spans="2:65" s="13" customFormat="1" ht="11.25">
      <c r="B445" s="158"/>
      <c r="D445" s="145" t="s">
        <v>163</v>
      </c>
      <c r="E445" s="159" t="s">
        <v>28</v>
      </c>
      <c r="F445" s="160" t="s">
        <v>167</v>
      </c>
      <c r="H445" s="161">
        <v>3.7800000000000002</v>
      </c>
      <c r="I445" s="162"/>
      <c r="L445" s="158"/>
      <c r="M445" s="163"/>
      <c r="T445" s="164"/>
      <c r="AT445" s="159" t="s">
        <v>163</v>
      </c>
      <c r="AU445" s="159" t="s">
        <v>82</v>
      </c>
      <c r="AV445" s="13" t="s">
        <v>157</v>
      </c>
      <c r="AW445" s="13" t="s">
        <v>35</v>
      </c>
      <c r="AX445" s="13" t="s">
        <v>80</v>
      </c>
      <c r="AY445" s="159" t="s">
        <v>150</v>
      </c>
    </row>
    <row r="446" spans="2:65" s="12" customFormat="1" ht="11.25">
      <c r="B446" s="151"/>
      <c r="D446" s="145" t="s">
        <v>163</v>
      </c>
      <c r="F446" s="153" t="s">
        <v>645</v>
      </c>
      <c r="H446" s="154">
        <v>3.8559999999999999</v>
      </c>
      <c r="I446" s="155"/>
      <c r="L446" s="151"/>
      <c r="M446" s="156"/>
      <c r="T446" s="157"/>
      <c r="AT446" s="152" t="s">
        <v>163</v>
      </c>
      <c r="AU446" s="152" t="s">
        <v>82</v>
      </c>
      <c r="AV446" s="12" t="s">
        <v>82</v>
      </c>
      <c r="AW446" s="12" t="s">
        <v>4</v>
      </c>
      <c r="AX446" s="12" t="s">
        <v>80</v>
      </c>
      <c r="AY446" s="152" t="s">
        <v>150</v>
      </c>
    </row>
    <row r="447" spans="2:65" s="1" customFormat="1" ht="33" customHeight="1">
      <c r="B447" s="33"/>
      <c r="C447" s="132" t="s">
        <v>646</v>
      </c>
      <c r="D447" s="132" t="s">
        <v>152</v>
      </c>
      <c r="E447" s="133" t="s">
        <v>647</v>
      </c>
      <c r="F447" s="134" t="s">
        <v>648</v>
      </c>
      <c r="G447" s="135" t="s">
        <v>394</v>
      </c>
      <c r="H447" s="136">
        <v>5.25</v>
      </c>
      <c r="I447" s="137"/>
      <c r="J447" s="138">
        <f>ROUND(I447*H447,2)</f>
        <v>0</v>
      </c>
      <c r="K447" s="134" t="s">
        <v>156</v>
      </c>
      <c r="L447" s="33"/>
      <c r="M447" s="139" t="s">
        <v>28</v>
      </c>
      <c r="N447" s="140" t="s">
        <v>44</v>
      </c>
      <c r="P447" s="141">
        <f>O447*H447</f>
        <v>0</v>
      </c>
      <c r="Q447" s="141">
        <v>6.0999999999999997E-4</v>
      </c>
      <c r="R447" s="141">
        <f>Q447*H447</f>
        <v>3.2025000000000001E-3</v>
      </c>
      <c r="S447" s="141">
        <v>0</v>
      </c>
      <c r="T447" s="142">
        <f>S447*H447</f>
        <v>0</v>
      </c>
      <c r="AR447" s="143" t="s">
        <v>157</v>
      </c>
      <c r="AT447" s="143" t="s">
        <v>152</v>
      </c>
      <c r="AU447" s="143" t="s">
        <v>82</v>
      </c>
      <c r="AY447" s="18" t="s">
        <v>150</v>
      </c>
      <c r="BE447" s="144">
        <f>IF(N447="základní",J447,0)</f>
        <v>0</v>
      </c>
      <c r="BF447" s="144">
        <f>IF(N447="snížená",J447,0)</f>
        <v>0</v>
      </c>
      <c r="BG447" s="144">
        <f>IF(N447="zákl. přenesená",J447,0)</f>
        <v>0</v>
      </c>
      <c r="BH447" s="144">
        <f>IF(N447="sníž. přenesená",J447,0)</f>
        <v>0</v>
      </c>
      <c r="BI447" s="144">
        <f>IF(N447="nulová",J447,0)</f>
        <v>0</v>
      </c>
      <c r="BJ447" s="18" t="s">
        <v>80</v>
      </c>
      <c r="BK447" s="144">
        <f>ROUND(I447*H447,2)</f>
        <v>0</v>
      </c>
      <c r="BL447" s="18" t="s">
        <v>157</v>
      </c>
      <c r="BM447" s="143" t="s">
        <v>649</v>
      </c>
    </row>
    <row r="448" spans="2:65" s="1" customFormat="1" ht="39">
      <c r="B448" s="33"/>
      <c r="D448" s="145" t="s">
        <v>159</v>
      </c>
      <c r="F448" s="146" t="s">
        <v>650</v>
      </c>
      <c r="I448" s="147"/>
      <c r="L448" s="33"/>
      <c r="M448" s="148"/>
      <c r="T448" s="54"/>
      <c r="AT448" s="18" t="s">
        <v>159</v>
      </c>
      <c r="AU448" s="18" t="s">
        <v>82</v>
      </c>
    </row>
    <row r="449" spans="2:65" s="1" customFormat="1" ht="11.25">
      <c r="B449" s="33"/>
      <c r="D449" s="149" t="s">
        <v>161</v>
      </c>
      <c r="F449" s="150" t="s">
        <v>651</v>
      </c>
      <c r="I449" s="147"/>
      <c r="L449" s="33"/>
      <c r="M449" s="148"/>
      <c r="T449" s="54"/>
      <c r="AT449" s="18" t="s">
        <v>161</v>
      </c>
      <c r="AU449" s="18" t="s">
        <v>82</v>
      </c>
    </row>
    <row r="450" spans="2:65" s="12" customFormat="1" ht="11.25">
      <c r="B450" s="151"/>
      <c r="D450" s="145" t="s">
        <v>163</v>
      </c>
      <c r="E450" s="152" t="s">
        <v>28</v>
      </c>
      <c r="F450" s="153" t="s">
        <v>652</v>
      </c>
      <c r="H450" s="154">
        <v>5.25</v>
      </c>
      <c r="I450" s="155"/>
      <c r="L450" s="151"/>
      <c r="M450" s="156"/>
      <c r="T450" s="157"/>
      <c r="AT450" s="152" t="s">
        <v>163</v>
      </c>
      <c r="AU450" s="152" t="s">
        <v>82</v>
      </c>
      <c r="AV450" s="12" t="s">
        <v>82</v>
      </c>
      <c r="AW450" s="12" t="s">
        <v>35</v>
      </c>
      <c r="AX450" s="12" t="s">
        <v>73</v>
      </c>
      <c r="AY450" s="152" t="s">
        <v>150</v>
      </c>
    </row>
    <row r="451" spans="2:65" s="13" customFormat="1" ht="11.25">
      <c r="B451" s="158"/>
      <c r="D451" s="145" t="s">
        <v>163</v>
      </c>
      <c r="E451" s="159" t="s">
        <v>28</v>
      </c>
      <c r="F451" s="160" t="s">
        <v>167</v>
      </c>
      <c r="H451" s="161">
        <v>5.25</v>
      </c>
      <c r="I451" s="162"/>
      <c r="L451" s="158"/>
      <c r="M451" s="163"/>
      <c r="T451" s="164"/>
      <c r="AT451" s="159" t="s">
        <v>163</v>
      </c>
      <c r="AU451" s="159" t="s">
        <v>82</v>
      </c>
      <c r="AV451" s="13" t="s">
        <v>157</v>
      </c>
      <c r="AW451" s="13" t="s">
        <v>35</v>
      </c>
      <c r="AX451" s="13" t="s">
        <v>80</v>
      </c>
      <c r="AY451" s="159" t="s">
        <v>150</v>
      </c>
    </row>
    <row r="452" spans="2:65" s="1" customFormat="1" ht="16.5" customHeight="1">
      <c r="B452" s="33"/>
      <c r="C452" s="132" t="s">
        <v>653</v>
      </c>
      <c r="D452" s="132" t="s">
        <v>152</v>
      </c>
      <c r="E452" s="133" t="s">
        <v>654</v>
      </c>
      <c r="F452" s="134" t="s">
        <v>655</v>
      </c>
      <c r="G452" s="135" t="s">
        <v>394</v>
      </c>
      <c r="H452" s="136">
        <v>5.24</v>
      </c>
      <c r="I452" s="137"/>
      <c r="J452" s="138">
        <f>ROUND(I452*H452,2)</f>
        <v>0</v>
      </c>
      <c r="K452" s="134" t="s">
        <v>156</v>
      </c>
      <c r="L452" s="33"/>
      <c r="M452" s="139" t="s">
        <v>28</v>
      </c>
      <c r="N452" s="140" t="s">
        <v>44</v>
      </c>
      <c r="P452" s="141">
        <f>O452*H452</f>
        <v>0</v>
      </c>
      <c r="Q452" s="141">
        <v>0</v>
      </c>
      <c r="R452" s="141">
        <f>Q452*H452</f>
        <v>0</v>
      </c>
      <c r="S452" s="141">
        <v>0</v>
      </c>
      <c r="T452" s="142">
        <f>S452*H452</f>
        <v>0</v>
      </c>
      <c r="AR452" s="143" t="s">
        <v>157</v>
      </c>
      <c r="AT452" s="143" t="s">
        <v>152</v>
      </c>
      <c r="AU452" s="143" t="s">
        <v>82</v>
      </c>
      <c r="AY452" s="18" t="s">
        <v>150</v>
      </c>
      <c r="BE452" s="144">
        <f>IF(N452="základní",J452,0)</f>
        <v>0</v>
      </c>
      <c r="BF452" s="144">
        <f>IF(N452="snížená",J452,0)</f>
        <v>0</v>
      </c>
      <c r="BG452" s="144">
        <f>IF(N452="zákl. přenesená",J452,0)</f>
        <v>0</v>
      </c>
      <c r="BH452" s="144">
        <f>IF(N452="sníž. přenesená",J452,0)</f>
        <v>0</v>
      </c>
      <c r="BI452" s="144">
        <f>IF(N452="nulová",J452,0)</f>
        <v>0</v>
      </c>
      <c r="BJ452" s="18" t="s">
        <v>80</v>
      </c>
      <c r="BK452" s="144">
        <f>ROUND(I452*H452,2)</f>
        <v>0</v>
      </c>
      <c r="BL452" s="18" t="s">
        <v>157</v>
      </c>
      <c r="BM452" s="143" t="s">
        <v>656</v>
      </c>
    </row>
    <row r="453" spans="2:65" s="1" customFormat="1" ht="19.5">
      <c r="B453" s="33"/>
      <c r="D453" s="145" t="s">
        <v>159</v>
      </c>
      <c r="F453" s="146" t="s">
        <v>657</v>
      </c>
      <c r="I453" s="147"/>
      <c r="L453" s="33"/>
      <c r="M453" s="148"/>
      <c r="T453" s="54"/>
      <c r="AT453" s="18" t="s">
        <v>159</v>
      </c>
      <c r="AU453" s="18" t="s">
        <v>82</v>
      </c>
    </row>
    <row r="454" spans="2:65" s="1" customFormat="1" ht="11.25">
      <c r="B454" s="33"/>
      <c r="D454" s="149" t="s">
        <v>161</v>
      </c>
      <c r="F454" s="150" t="s">
        <v>658</v>
      </c>
      <c r="I454" s="147"/>
      <c r="L454" s="33"/>
      <c r="M454" s="148"/>
      <c r="T454" s="54"/>
      <c r="AT454" s="18" t="s">
        <v>161</v>
      </c>
      <c r="AU454" s="18" t="s">
        <v>82</v>
      </c>
    </row>
    <row r="455" spans="2:65" s="12" customFormat="1" ht="11.25">
      <c r="B455" s="151"/>
      <c r="D455" s="145" t="s">
        <v>163</v>
      </c>
      <c r="E455" s="152" t="s">
        <v>28</v>
      </c>
      <c r="F455" s="153" t="s">
        <v>659</v>
      </c>
      <c r="H455" s="154">
        <v>5.24</v>
      </c>
      <c r="I455" s="155"/>
      <c r="L455" s="151"/>
      <c r="M455" s="156"/>
      <c r="T455" s="157"/>
      <c r="AT455" s="152" t="s">
        <v>163</v>
      </c>
      <c r="AU455" s="152" t="s">
        <v>82</v>
      </c>
      <c r="AV455" s="12" t="s">
        <v>82</v>
      </c>
      <c r="AW455" s="12" t="s">
        <v>35</v>
      </c>
      <c r="AX455" s="12" t="s">
        <v>80</v>
      </c>
      <c r="AY455" s="152" t="s">
        <v>150</v>
      </c>
    </row>
    <row r="456" spans="2:65" s="1" customFormat="1" ht="24.2" customHeight="1">
      <c r="B456" s="33"/>
      <c r="C456" s="132" t="s">
        <v>660</v>
      </c>
      <c r="D456" s="132" t="s">
        <v>152</v>
      </c>
      <c r="E456" s="133" t="s">
        <v>661</v>
      </c>
      <c r="F456" s="134" t="s">
        <v>662</v>
      </c>
      <c r="G456" s="135" t="s">
        <v>394</v>
      </c>
      <c r="H456" s="136">
        <v>5.24</v>
      </c>
      <c r="I456" s="137"/>
      <c r="J456" s="138">
        <f>ROUND(I456*H456,2)</f>
        <v>0</v>
      </c>
      <c r="K456" s="134" t="s">
        <v>156</v>
      </c>
      <c r="L456" s="33"/>
      <c r="M456" s="139" t="s">
        <v>28</v>
      </c>
      <c r="N456" s="140" t="s">
        <v>44</v>
      </c>
      <c r="P456" s="141">
        <f>O456*H456</f>
        <v>0</v>
      </c>
      <c r="Q456" s="141">
        <v>0</v>
      </c>
      <c r="R456" s="141">
        <f>Q456*H456</f>
        <v>0</v>
      </c>
      <c r="S456" s="141">
        <v>0</v>
      </c>
      <c r="T456" s="142">
        <f>S456*H456</f>
        <v>0</v>
      </c>
      <c r="AR456" s="143" t="s">
        <v>157</v>
      </c>
      <c r="AT456" s="143" t="s">
        <v>152</v>
      </c>
      <c r="AU456" s="143" t="s">
        <v>82</v>
      </c>
      <c r="AY456" s="18" t="s">
        <v>150</v>
      </c>
      <c r="BE456" s="144">
        <f>IF(N456="základní",J456,0)</f>
        <v>0</v>
      </c>
      <c r="BF456" s="144">
        <f>IF(N456="snížená",J456,0)</f>
        <v>0</v>
      </c>
      <c r="BG456" s="144">
        <f>IF(N456="zákl. přenesená",J456,0)</f>
        <v>0</v>
      </c>
      <c r="BH456" s="144">
        <f>IF(N456="sníž. přenesená",J456,0)</f>
        <v>0</v>
      </c>
      <c r="BI456" s="144">
        <f>IF(N456="nulová",J456,0)</f>
        <v>0</v>
      </c>
      <c r="BJ456" s="18" t="s">
        <v>80</v>
      </c>
      <c r="BK456" s="144">
        <f>ROUND(I456*H456,2)</f>
        <v>0</v>
      </c>
      <c r="BL456" s="18" t="s">
        <v>157</v>
      </c>
      <c r="BM456" s="143" t="s">
        <v>663</v>
      </c>
    </row>
    <row r="457" spans="2:65" s="1" customFormat="1" ht="19.5">
      <c r="B457" s="33"/>
      <c r="D457" s="145" t="s">
        <v>159</v>
      </c>
      <c r="F457" s="146" t="s">
        <v>664</v>
      </c>
      <c r="I457" s="147"/>
      <c r="L457" s="33"/>
      <c r="M457" s="148"/>
      <c r="T457" s="54"/>
      <c r="AT457" s="18" t="s">
        <v>159</v>
      </c>
      <c r="AU457" s="18" t="s">
        <v>82</v>
      </c>
    </row>
    <row r="458" spans="2:65" s="1" customFormat="1" ht="11.25">
      <c r="B458" s="33"/>
      <c r="D458" s="149" t="s">
        <v>161</v>
      </c>
      <c r="F458" s="150" t="s">
        <v>665</v>
      </c>
      <c r="I458" s="147"/>
      <c r="L458" s="33"/>
      <c r="M458" s="148"/>
      <c r="T458" s="54"/>
      <c r="AT458" s="18" t="s">
        <v>161</v>
      </c>
      <c r="AU458" s="18" t="s">
        <v>82</v>
      </c>
    </row>
    <row r="459" spans="2:65" s="12" customFormat="1" ht="11.25">
      <c r="B459" s="151"/>
      <c r="D459" s="145" t="s">
        <v>163</v>
      </c>
      <c r="E459" s="152" t="s">
        <v>28</v>
      </c>
      <c r="F459" s="153" t="s">
        <v>659</v>
      </c>
      <c r="H459" s="154">
        <v>5.24</v>
      </c>
      <c r="I459" s="155"/>
      <c r="L459" s="151"/>
      <c r="M459" s="156"/>
      <c r="T459" s="157"/>
      <c r="AT459" s="152" t="s">
        <v>163</v>
      </c>
      <c r="AU459" s="152" t="s">
        <v>82</v>
      </c>
      <c r="AV459" s="12" t="s">
        <v>82</v>
      </c>
      <c r="AW459" s="12" t="s">
        <v>35</v>
      </c>
      <c r="AX459" s="12" t="s">
        <v>80</v>
      </c>
      <c r="AY459" s="152" t="s">
        <v>150</v>
      </c>
    </row>
    <row r="460" spans="2:65" s="1" customFormat="1" ht="24.2" customHeight="1">
      <c r="B460" s="33"/>
      <c r="C460" s="132" t="s">
        <v>666</v>
      </c>
      <c r="D460" s="132" t="s">
        <v>152</v>
      </c>
      <c r="E460" s="133" t="s">
        <v>667</v>
      </c>
      <c r="F460" s="134" t="s">
        <v>668</v>
      </c>
      <c r="G460" s="135" t="s">
        <v>236</v>
      </c>
      <c r="H460" s="136">
        <v>1.77</v>
      </c>
      <c r="I460" s="137"/>
      <c r="J460" s="138">
        <f>ROUND(I460*H460,2)</f>
        <v>0</v>
      </c>
      <c r="K460" s="134" t="s">
        <v>156</v>
      </c>
      <c r="L460" s="33"/>
      <c r="M460" s="139" t="s">
        <v>28</v>
      </c>
      <c r="N460" s="140" t="s">
        <v>44</v>
      </c>
      <c r="P460" s="141">
        <f>O460*H460</f>
        <v>0</v>
      </c>
      <c r="Q460" s="141">
        <v>0</v>
      </c>
      <c r="R460" s="141">
        <f>Q460*H460</f>
        <v>0</v>
      </c>
      <c r="S460" s="141">
        <v>0</v>
      </c>
      <c r="T460" s="142">
        <f>S460*H460</f>
        <v>0</v>
      </c>
      <c r="AR460" s="143" t="s">
        <v>157</v>
      </c>
      <c r="AT460" s="143" t="s">
        <v>152</v>
      </c>
      <c r="AU460" s="143" t="s">
        <v>82</v>
      </c>
      <c r="AY460" s="18" t="s">
        <v>150</v>
      </c>
      <c r="BE460" s="144">
        <f>IF(N460="základní",J460,0)</f>
        <v>0</v>
      </c>
      <c r="BF460" s="144">
        <f>IF(N460="snížená",J460,0)</f>
        <v>0</v>
      </c>
      <c r="BG460" s="144">
        <f>IF(N460="zákl. přenesená",J460,0)</f>
        <v>0</v>
      </c>
      <c r="BH460" s="144">
        <f>IF(N460="sníž. přenesená",J460,0)</f>
        <v>0</v>
      </c>
      <c r="BI460" s="144">
        <f>IF(N460="nulová",J460,0)</f>
        <v>0</v>
      </c>
      <c r="BJ460" s="18" t="s">
        <v>80</v>
      </c>
      <c r="BK460" s="144">
        <f>ROUND(I460*H460,2)</f>
        <v>0</v>
      </c>
      <c r="BL460" s="18" t="s">
        <v>157</v>
      </c>
      <c r="BM460" s="143" t="s">
        <v>669</v>
      </c>
    </row>
    <row r="461" spans="2:65" s="1" customFormat="1" ht="29.25">
      <c r="B461" s="33"/>
      <c r="D461" s="145" t="s">
        <v>159</v>
      </c>
      <c r="F461" s="146" t="s">
        <v>670</v>
      </c>
      <c r="I461" s="147"/>
      <c r="L461" s="33"/>
      <c r="M461" s="148"/>
      <c r="T461" s="54"/>
      <c r="AT461" s="18" t="s">
        <v>159</v>
      </c>
      <c r="AU461" s="18" t="s">
        <v>82</v>
      </c>
    </row>
    <row r="462" spans="2:65" s="1" customFormat="1" ht="11.25">
      <c r="B462" s="33"/>
      <c r="D462" s="149" t="s">
        <v>161</v>
      </c>
      <c r="F462" s="150" t="s">
        <v>671</v>
      </c>
      <c r="I462" s="147"/>
      <c r="L462" s="33"/>
      <c r="M462" s="148"/>
      <c r="T462" s="54"/>
      <c r="AT462" s="18" t="s">
        <v>161</v>
      </c>
      <c r="AU462" s="18" t="s">
        <v>82</v>
      </c>
    </row>
    <row r="463" spans="2:65" s="12" customFormat="1" ht="11.25">
      <c r="B463" s="151"/>
      <c r="D463" s="145" t="s">
        <v>163</v>
      </c>
      <c r="E463" s="152" t="s">
        <v>28</v>
      </c>
      <c r="F463" s="153" t="s">
        <v>672</v>
      </c>
      <c r="H463" s="154">
        <v>1.77</v>
      </c>
      <c r="I463" s="155"/>
      <c r="L463" s="151"/>
      <c r="M463" s="156"/>
      <c r="T463" s="157"/>
      <c r="AT463" s="152" t="s">
        <v>163</v>
      </c>
      <c r="AU463" s="152" t="s">
        <v>82</v>
      </c>
      <c r="AV463" s="12" t="s">
        <v>82</v>
      </c>
      <c r="AW463" s="12" t="s">
        <v>35</v>
      </c>
      <c r="AX463" s="12" t="s">
        <v>80</v>
      </c>
      <c r="AY463" s="152" t="s">
        <v>150</v>
      </c>
    </row>
    <row r="464" spans="2:65" s="1" customFormat="1" ht="21.75" customHeight="1">
      <c r="B464" s="33"/>
      <c r="C464" s="132" t="s">
        <v>673</v>
      </c>
      <c r="D464" s="132" t="s">
        <v>152</v>
      </c>
      <c r="E464" s="133" t="s">
        <v>674</v>
      </c>
      <c r="F464" s="134" t="s">
        <v>675</v>
      </c>
      <c r="G464" s="135" t="s">
        <v>394</v>
      </c>
      <c r="H464" s="136">
        <v>37.35</v>
      </c>
      <c r="I464" s="137"/>
      <c r="J464" s="138">
        <f>ROUND(I464*H464,2)</f>
        <v>0</v>
      </c>
      <c r="K464" s="134" t="s">
        <v>156</v>
      </c>
      <c r="L464" s="33"/>
      <c r="M464" s="139" t="s">
        <v>28</v>
      </c>
      <c r="N464" s="140" t="s">
        <v>44</v>
      </c>
      <c r="P464" s="141">
        <f>O464*H464</f>
        <v>0</v>
      </c>
      <c r="Q464" s="141">
        <v>0</v>
      </c>
      <c r="R464" s="141">
        <f>Q464*H464</f>
        <v>0</v>
      </c>
      <c r="S464" s="141">
        <v>0</v>
      </c>
      <c r="T464" s="142">
        <f>S464*H464</f>
        <v>0</v>
      </c>
      <c r="AR464" s="143" t="s">
        <v>157</v>
      </c>
      <c r="AT464" s="143" t="s">
        <v>152</v>
      </c>
      <c r="AU464" s="143" t="s">
        <v>82</v>
      </c>
      <c r="AY464" s="18" t="s">
        <v>150</v>
      </c>
      <c r="BE464" s="144">
        <f>IF(N464="základní",J464,0)</f>
        <v>0</v>
      </c>
      <c r="BF464" s="144">
        <f>IF(N464="snížená",J464,0)</f>
        <v>0</v>
      </c>
      <c r="BG464" s="144">
        <f>IF(N464="zákl. přenesená",J464,0)</f>
        <v>0</v>
      </c>
      <c r="BH464" s="144">
        <f>IF(N464="sníž. přenesená",J464,0)</f>
        <v>0</v>
      </c>
      <c r="BI464" s="144">
        <f>IF(N464="nulová",J464,0)</f>
        <v>0</v>
      </c>
      <c r="BJ464" s="18" t="s">
        <v>80</v>
      </c>
      <c r="BK464" s="144">
        <f>ROUND(I464*H464,2)</f>
        <v>0</v>
      </c>
      <c r="BL464" s="18" t="s">
        <v>157</v>
      </c>
      <c r="BM464" s="143" t="s">
        <v>676</v>
      </c>
    </row>
    <row r="465" spans="2:65" s="1" customFormat="1" ht="39">
      <c r="B465" s="33"/>
      <c r="D465" s="145" t="s">
        <v>159</v>
      </c>
      <c r="F465" s="146" t="s">
        <v>677</v>
      </c>
      <c r="I465" s="147"/>
      <c r="L465" s="33"/>
      <c r="M465" s="148"/>
      <c r="T465" s="54"/>
      <c r="AT465" s="18" t="s">
        <v>159</v>
      </c>
      <c r="AU465" s="18" t="s">
        <v>82</v>
      </c>
    </row>
    <row r="466" spans="2:65" s="1" customFormat="1" ht="11.25">
      <c r="B466" s="33"/>
      <c r="D466" s="149" t="s">
        <v>161</v>
      </c>
      <c r="F466" s="150" t="s">
        <v>678</v>
      </c>
      <c r="I466" s="147"/>
      <c r="L466" s="33"/>
      <c r="M466" s="148"/>
      <c r="T466" s="54"/>
      <c r="AT466" s="18" t="s">
        <v>161</v>
      </c>
      <c r="AU466" s="18" t="s">
        <v>82</v>
      </c>
    </row>
    <row r="467" spans="2:65" s="12" customFormat="1" ht="11.25">
      <c r="B467" s="151"/>
      <c r="D467" s="145" t="s">
        <v>163</v>
      </c>
      <c r="E467" s="152" t="s">
        <v>28</v>
      </c>
      <c r="F467" s="153" t="s">
        <v>679</v>
      </c>
      <c r="H467" s="154">
        <v>37.35</v>
      </c>
      <c r="I467" s="155"/>
      <c r="L467" s="151"/>
      <c r="M467" s="156"/>
      <c r="T467" s="157"/>
      <c r="AT467" s="152" t="s">
        <v>163</v>
      </c>
      <c r="AU467" s="152" t="s">
        <v>82</v>
      </c>
      <c r="AV467" s="12" t="s">
        <v>82</v>
      </c>
      <c r="AW467" s="12" t="s">
        <v>35</v>
      </c>
      <c r="AX467" s="12" t="s">
        <v>80</v>
      </c>
      <c r="AY467" s="152" t="s">
        <v>150</v>
      </c>
    </row>
    <row r="468" spans="2:65" s="1" customFormat="1" ht="24.2" customHeight="1">
      <c r="B468" s="33"/>
      <c r="C468" s="132" t="s">
        <v>680</v>
      </c>
      <c r="D468" s="132" t="s">
        <v>152</v>
      </c>
      <c r="E468" s="133" t="s">
        <v>681</v>
      </c>
      <c r="F468" s="134" t="s">
        <v>682</v>
      </c>
      <c r="G468" s="135" t="s">
        <v>236</v>
      </c>
      <c r="H468" s="136">
        <v>2.4</v>
      </c>
      <c r="I468" s="137"/>
      <c r="J468" s="138">
        <f>ROUND(I468*H468,2)</f>
        <v>0</v>
      </c>
      <c r="K468" s="134" t="s">
        <v>156</v>
      </c>
      <c r="L468" s="33"/>
      <c r="M468" s="139" t="s">
        <v>28</v>
      </c>
      <c r="N468" s="140" t="s">
        <v>44</v>
      </c>
      <c r="P468" s="141">
        <f>O468*H468</f>
        <v>0</v>
      </c>
      <c r="Q468" s="141">
        <v>0</v>
      </c>
      <c r="R468" s="141">
        <f>Q468*H468</f>
        <v>0</v>
      </c>
      <c r="S468" s="141">
        <v>0</v>
      </c>
      <c r="T468" s="142">
        <f>S468*H468</f>
        <v>0</v>
      </c>
      <c r="AR468" s="143" t="s">
        <v>157</v>
      </c>
      <c r="AT468" s="143" t="s">
        <v>152</v>
      </c>
      <c r="AU468" s="143" t="s">
        <v>82</v>
      </c>
      <c r="AY468" s="18" t="s">
        <v>150</v>
      </c>
      <c r="BE468" s="144">
        <f>IF(N468="základní",J468,0)</f>
        <v>0</v>
      </c>
      <c r="BF468" s="144">
        <f>IF(N468="snížená",J468,0)</f>
        <v>0</v>
      </c>
      <c r="BG468" s="144">
        <f>IF(N468="zákl. přenesená",J468,0)</f>
        <v>0</v>
      </c>
      <c r="BH468" s="144">
        <f>IF(N468="sníž. přenesená",J468,0)</f>
        <v>0</v>
      </c>
      <c r="BI468" s="144">
        <f>IF(N468="nulová",J468,0)</f>
        <v>0</v>
      </c>
      <c r="BJ468" s="18" t="s">
        <v>80</v>
      </c>
      <c r="BK468" s="144">
        <f>ROUND(I468*H468,2)</f>
        <v>0</v>
      </c>
      <c r="BL468" s="18" t="s">
        <v>157</v>
      </c>
      <c r="BM468" s="143" t="s">
        <v>683</v>
      </c>
    </row>
    <row r="469" spans="2:65" s="1" customFormat="1" ht="39">
      <c r="B469" s="33"/>
      <c r="D469" s="145" t="s">
        <v>159</v>
      </c>
      <c r="F469" s="146" t="s">
        <v>684</v>
      </c>
      <c r="I469" s="147"/>
      <c r="L469" s="33"/>
      <c r="M469" s="148"/>
      <c r="T469" s="54"/>
      <c r="AT469" s="18" t="s">
        <v>159</v>
      </c>
      <c r="AU469" s="18" t="s">
        <v>82</v>
      </c>
    </row>
    <row r="470" spans="2:65" s="1" customFormat="1" ht="11.25">
      <c r="B470" s="33"/>
      <c r="D470" s="149" t="s">
        <v>161</v>
      </c>
      <c r="F470" s="150" t="s">
        <v>685</v>
      </c>
      <c r="I470" s="147"/>
      <c r="L470" s="33"/>
      <c r="M470" s="148"/>
      <c r="T470" s="54"/>
      <c r="AT470" s="18" t="s">
        <v>161</v>
      </c>
      <c r="AU470" s="18" t="s">
        <v>82</v>
      </c>
    </row>
    <row r="471" spans="2:65" s="12" customFormat="1" ht="11.25">
      <c r="B471" s="151"/>
      <c r="D471" s="145" t="s">
        <v>163</v>
      </c>
      <c r="E471" s="152" t="s">
        <v>28</v>
      </c>
      <c r="F471" s="153" t="s">
        <v>686</v>
      </c>
      <c r="H471" s="154">
        <v>2.4</v>
      </c>
      <c r="I471" s="155"/>
      <c r="L471" s="151"/>
      <c r="M471" s="156"/>
      <c r="T471" s="157"/>
      <c r="AT471" s="152" t="s">
        <v>163</v>
      </c>
      <c r="AU471" s="152" t="s">
        <v>82</v>
      </c>
      <c r="AV471" s="12" t="s">
        <v>82</v>
      </c>
      <c r="AW471" s="12" t="s">
        <v>35</v>
      </c>
      <c r="AX471" s="12" t="s">
        <v>80</v>
      </c>
      <c r="AY471" s="152" t="s">
        <v>150</v>
      </c>
    </row>
    <row r="472" spans="2:65" s="1" customFormat="1" ht="24.2" customHeight="1">
      <c r="B472" s="33"/>
      <c r="C472" s="132" t="s">
        <v>687</v>
      </c>
      <c r="D472" s="132" t="s">
        <v>152</v>
      </c>
      <c r="E472" s="133" t="s">
        <v>688</v>
      </c>
      <c r="F472" s="134" t="s">
        <v>689</v>
      </c>
      <c r="G472" s="135" t="s">
        <v>236</v>
      </c>
      <c r="H472" s="136">
        <v>1.95</v>
      </c>
      <c r="I472" s="137"/>
      <c r="J472" s="138">
        <f>ROUND(I472*H472,2)</f>
        <v>0</v>
      </c>
      <c r="K472" s="134" t="s">
        <v>156</v>
      </c>
      <c r="L472" s="33"/>
      <c r="M472" s="139" t="s">
        <v>28</v>
      </c>
      <c r="N472" s="140" t="s">
        <v>44</v>
      </c>
      <c r="P472" s="141">
        <f>O472*H472</f>
        <v>0</v>
      </c>
      <c r="Q472" s="141">
        <v>0</v>
      </c>
      <c r="R472" s="141">
        <f>Q472*H472</f>
        <v>0</v>
      </c>
      <c r="S472" s="141">
        <v>0</v>
      </c>
      <c r="T472" s="142">
        <f>S472*H472</f>
        <v>0</v>
      </c>
      <c r="AR472" s="143" t="s">
        <v>157</v>
      </c>
      <c r="AT472" s="143" t="s">
        <v>152</v>
      </c>
      <c r="AU472" s="143" t="s">
        <v>82</v>
      </c>
      <c r="AY472" s="18" t="s">
        <v>150</v>
      </c>
      <c r="BE472" s="144">
        <f>IF(N472="základní",J472,0)</f>
        <v>0</v>
      </c>
      <c r="BF472" s="144">
        <f>IF(N472="snížená",J472,0)</f>
        <v>0</v>
      </c>
      <c r="BG472" s="144">
        <f>IF(N472="zákl. přenesená",J472,0)</f>
        <v>0</v>
      </c>
      <c r="BH472" s="144">
        <f>IF(N472="sníž. přenesená",J472,0)</f>
        <v>0</v>
      </c>
      <c r="BI472" s="144">
        <f>IF(N472="nulová",J472,0)</f>
        <v>0</v>
      </c>
      <c r="BJ472" s="18" t="s">
        <v>80</v>
      </c>
      <c r="BK472" s="144">
        <f>ROUND(I472*H472,2)</f>
        <v>0</v>
      </c>
      <c r="BL472" s="18" t="s">
        <v>157</v>
      </c>
      <c r="BM472" s="143" t="s">
        <v>690</v>
      </c>
    </row>
    <row r="473" spans="2:65" s="1" customFormat="1" ht="39">
      <c r="B473" s="33"/>
      <c r="D473" s="145" t="s">
        <v>159</v>
      </c>
      <c r="F473" s="146" t="s">
        <v>691</v>
      </c>
      <c r="I473" s="147"/>
      <c r="L473" s="33"/>
      <c r="M473" s="148"/>
      <c r="T473" s="54"/>
      <c r="AT473" s="18" t="s">
        <v>159</v>
      </c>
      <c r="AU473" s="18" t="s">
        <v>82</v>
      </c>
    </row>
    <row r="474" spans="2:65" s="1" customFormat="1" ht="11.25">
      <c r="B474" s="33"/>
      <c r="D474" s="149" t="s">
        <v>161</v>
      </c>
      <c r="F474" s="150" t="s">
        <v>692</v>
      </c>
      <c r="I474" s="147"/>
      <c r="L474" s="33"/>
      <c r="M474" s="148"/>
      <c r="T474" s="54"/>
      <c r="AT474" s="18" t="s">
        <v>161</v>
      </c>
      <c r="AU474" s="18" t="s">
        <v>82</v>
      </c>
    </row>
    <row r="475" spans="2:65" s="12" customFormat="1" ht="11.25">
      <c r="B475" s="151"/>
      <c r="D475" s="145" t="s">
        <v>163</v>
      </c>
      <c r="E475" s="152" t="s">
        <v>28</v>
      </c>
      <c r="F475" s="153" t="s">
        <v>693</v>
      </c>
      <c r="H475" s="154">
        <v>1.95</v>
      </c>
      <c r="I475" s="155"/>
      <c r="L475" s="151"/>
      <c r="M475" s="156"/>
      <c r="T475" s="157"/>
      <c r="AT475" s="152" t="s">
        <v>163</v>
      </c>
      <c r="AU475" s="152" t="s">
        <v>82</v>
      </c>
      <c r="AV475" s="12" t="s">
        <v>82</v>
      </c>
      <c r="AW475" s="12" t="s">
        <v>35</v>
      </c>
      <c r="AX475" s="12" t="s">
        <v>80</v>
      </c>
      <c r="AY475" s="152" t="s">
        <v>150</v>
      </c>
    </row>
    <row r="476" spans="2:65" s="1" customFormat="1" ht="24.2" customHeight="1">
      <c r="B476" s="33"/>
      <c r="C476" s="132" t="s">
        <v>694</v>
      </c>
      <c r="D476" s="132" t="s">
        <v>152</v>
      </c>
      <c r="E476" s="133" t="s">
        <v>695</v>
      </c>
      <c r="F476" s="134" t="s">
        <v>696</v>
      </c>
      <c r="G476" s="135" t="s">
        <v>236</v>
      </c>
      <c r="H476" s="136">
        <v>107.51</v>
      </c>
      <c r="I476" s="137"/>
      <c r="J476" s="138">
        <f>ROUND(I476*H476,2)</f>
        <v>0</v>
      </c>
      <c r="K476" s="134" t="s">
        <v>156</v>
      </c>
      <c r="L476" s="33"/>
      <c r="M476" s="139" t="s">
        <v>28</v>
      </c>
      <c r="N476" s="140" t="s">
        <v>44</v>
      </c>
      <c r="P476" s="141">
        <f>O476*H476</f>
        <v>0</v>
      </c>
      <c r="Q476" s="141">
        <v>0</v>
      </c>
      <c r="R476" s="141">
        <f>Q476*H476</f>
        <v>0</v>
      </c>
      <c r="S476" s="141">
        <v>0</v>
      </c>
      <c r="T476" s="142">
        <f>S476*H476</f>
        <v>0</v>
      </c>
      <c r="AR476" s="143" t="s">
        <v>157</v>
      </c>
      <c r="AT476" s="143" t="s">
        <v>152</v>
      </c>
      <c r="AU476" s="143" t="s">
        <v>82</v>
      </c>
      <c r="AY476" s="18" t="s">
        <v>150</v>
      </c>
      <c r="BE476" s="144">
        <f>IF(N476="základní",J476,0)</f>
        <v>0</v>
      </c>
      <c r="BF476" s="144">
        <f>IF(N476="snížená",J476,0)</f>
        <v>0</v>
      </c>
      <c r="BG476" s="144">
        <f>IF(N476="zákl. přenesená",J476,0)</f>
        <v>0</v>
      </c>
      <c r="BH476" s="144">
        <f>IF(N476="sníž. přenesená",J476,0)</f>
        <v>0</v>
      </c>
      <c r="BI476" s="144">
        <f>IF(N476="nulová",J476,0)</f>
        <v>0</v>
      </c>
      <c r="BJ476" s="18" t="s">
        <v>80</v>
      </c>
      <c r="BK476" s="144">
        <f>ROUND(I476*H476,2)</f>
        <v>0</v>
      </c>
      <c r="BL476" s="18" t="s">
        <v>157</v>
      </c>
      <c r="BM476" s="143" t="s">
        <v>697</v>
      </c>
    </row>
    <row r="477" spans="2:65" s="1" customFormat="1" ht="48.75">
      <c r="B477" s="33"/>
      <c r="D477" s="145" t="s">
        <v>159</v>
      </c>
      <c r="F477" s="146" t="s">
        <v>698</v>
      </c>
      <c r="I477" s="147"/>
      <c r="L477" s="33"/>
      <c r="M477" s="148"/>
      <c r="T477" s="54"/>
      <c r="AT477" s="18" t="s">
        <v>159</v>
      </c>
      <c r="AU477" s="18" t="s">
        <v>82</v>
      </c>
    </row>
    <row r="478" spans="2:65" s="1" customFormat="1" ht="11.25">
      <c r="B478" s="33"/>
      <c r="D478" s="149" t="s">
        <v>161</v>
      </c>
      <c r="F478" s="150" t="s">
        <v>699</v>
      </c>
      <c r="I478" s="147"/>
      <c r="L478" s="33"/>
      <c r="M478" s="148"/>
      <c r="T478" s="54"/>
      <c r="AT478" s="18" t="s">
        <v>161</v>
      </c>
      <c r="AU478" s="18" t="s">
        <v>82</v>
      </c>
    </row>
    <row r="479" spans="2:65" s="12" customFormat="1" ht="11.25">
      <c r="B479" s="151"/>
      <c r="D479" s="145" t="s">
        <v>163</v>
      </c>
      <c r="E479" s="152" t="s">
        <v>28</v>
      </c>
      <c r="F479" s="153" t="s">
        <v>700</v>
      </c>
      <c r="H479" s="154">
        <v>107.51</v>
      </c>
      <c r="I479" s="155"/>
      <c r="L479" s="151"/>
      <c r="M479" s="156"/>
      <c r="T479" s="157"/>
      <c r="AT479" s="152" t="s">
        <v>163</v>
      </c>
      <c r="AU479" s="152" t="s">
        <v>82</v>
      </c>
      <c r="AV479" s="12" t="s">
        <v>82</v>
      </c>
      <c r="AW479" s="12" t="s">
        <v>35</v>
      </c>
      <c r="AX479" s="12" t="s">
        <v>80</v>
      </c>
      <c r="AY479" s="152" t="s">
        <v>150</v>
      </c>
    </row>
    <row r="480" spans="2:65" s="1" customFormat="1" ht="24.2" customHeight="1">
      <c r="B480" s="33"/>
      <c r="C480" s="132" t="s">
        <v>701</v>
      </c>
      <c r="D480" s="132" t="s">
        <v>152</v>
      </c>
      <c r="E480" s="133" t="s">
        <v>702</v>
      </c>
      <c r="F480" s="134" t="s">
        <v>703</v>
      </c>
      <c r="G480" s="135" t="s">
        <v>236</v>
      </c>
      <c r="H480" s="136">
        <v>50.07</v>
      </c>
      <c r="I480" s="137"/>
      <c r="J480" s="138">
        <f>ROUND(I480*H480,2)</f>
        <v>0</v>
      </c>
      <c r="K480" s="134" t="s">
        <v>156</v>
      </c>
      <c r="L480" s="33"/>
      <c r="M480" s="139" t="s">
        <v>28</v>
      </c>
      <c r="N480" s="140" t="s">
        <v>44</v>
      </c>
      <c r="P480" s="141">
        <f>O480*H480</f>
        <v>0</v>
      </c>
      <c r="Q480" s="141">
        <v>0</v>
      </c>
      <c r="R480" s="141">
        <f>Q480*H480</f>
        <v>0</v>
      </c>
      <c r="S480" s="141">
        <v>0</v>
      </c>
      <c r="T480" s="142">
        <f>S480*H480</f>
        <v>0</v>
      </c>
      <c r="AR480" s="143" t="s">
        <v>157</v>
      </c>
      <c r="AT480" s="143" t="s">
        <v>152</v>
      </c>
      <c r="AU480" s="143" t="s">
        <v>82</v>
      </c>
      <c r="AY480" s="18" t="s">
        <v>150</v>
      </c>
      <c r="BE480" s="144">
        <f>IF(N480="základní",J480,0)</f>
        <v>0</v>
      </c>
      <c r="BF480" s="144">
        <f>IF(N480="snížená",J480,0)</f>
        <v>0</v>
      </c>
      <c r="BG480" s="144">
        <f>IF(N480="zákl. přenesená",J480,0)</f>
        <v>0</v>
      </c>
      <c r="BH480" s="144">
        <f>IF(N480="sníž. přenesená",J480,0)</f>
        <v>0</v>
      </c>
      <c r="BI480" s="144">
        <f>IF(N480="nulová",J480,0)</f>
        <v>0</v>
      </c>
      <c r="BJ480" s="18" t="s">
        <v>80</v>
      </c>
      <c r="BK480" s="144">
        <f>ROUND(I480*H480,2)</f>
        <v>0</v>
      </c>
      <c r="BL480" s="18" t="s">
        <v>157</v>
      </c>
      <c r="BM480" s="143" t="s">
        <v>704</v>
      </c>
    </row>
    <row r="481" spans="2:65" s="1" customFormat="1" ht="48.75">
      <c r="B481" s="33"/>
      <c r="D481" s="145" t="s">
        <v>159</v>
      </c>
      <c r="F481" s="146" t="s">
        <v>705</v>
      </c>
      <c r="I481" s="147"/>
      <c r="L481" s="33"/>
      <c r="M481" s="148"/>
      <c r="T481" s="54"/>
      <c r="AT481" s="18" t="s">
        <v>159</v>
      </c>
      <c r="AU481" s="18" t="s">
        <v>82</v>
      </c>
    </row>
    <row r="482" spans="2:65" s="1" customFormat="1" ht="11.25">
      <c r="B482" s="33"/>
      <c r="D482" s="149" t="s">
        <v>161</v>
      </c>
      <c r="F482" s="150" t="s">
        <v>706</v>
      </c>
      <c r="I482" s="147"/>
      <c r="L482" s="33"/>
      <c r="M482" s="148"/>
      <c r="T482" s="54"/>
      <c r="AT482" s="18" t="s">
        <v>161</v>
      </c>
      <c r="AU482" s="18" t="s">
        <v>82</v>
      </c>
    </row>
    <row r="483" spans="2:65" s="12" customFormat="1" ht="11.25">
      <c r="B483" s="151"/>
      <c r="D483" s="145" t="s">
        <v>163</v>
      </c>
      <c r="E483" s="152" t="s">
        <v>28</v>
      </c>
      <c r="F483" s="153" t="s">
        <v>707</v>
      </c>
      <c r="H483" s="154">
        <v>50.07</v>
      </c>
      <c r="I483" s="155"/>
      <c r="L483" s="151"/>
      <c r="M483" s="156"/>
      <c r="T483" s="157"/>
      <c r="AT483" s="152" t="s">
        <v>163</v>
      </c>
      <c r="AU483" s="152" t="s">
        <v>82</v>
      </c>
      <c r="AV483" s="12" t="s">
        <v>82</v>
      </c>
      <c r="AW483" s="12" t="s">
        <v>35</v>
      </c>
      <c r="AX483" s="12" t="s">
        <v>80</v>
      </c>
      <c r="AY483" s="152" t="s">
        <v>150</v>
      </c>
    </row>
    <row r="484" spans="2:65" s="11" customFormat="1" ht="20.85" customHeight="1">
      <c r="B484" s="120"/>
      <c r="D484" s="121" t="s">
        <v>72</v>
      </c>
      <c r="E484" s="130" t="s">
        <v>708</v>
      </c>
      <c r="F484" s="130" t="s">
        <v>709</v>
      </c>
      <c r="I484" s="123"/>
      <c r="J484" s="131">
        <f>BK484</f>
        <v>0</v>
      </c>
      <c r="L484" s="120"/>
      <c r="M484" s="125"/>
      <c r="P484" s="126">
        <f>SUM(P485:P537)</f>
        <v>0</v>
      </c>
      <c r="R484" s="126">
        <f>SUM(R485:R537)</f>
        <v>1.7629E-3</v>
      </c>
      <c r="T484" s="127">
        <f>SUM(T485:T537)</f>
        <v>78.226360000000014</v>
      </c>
      <c r="AR484" s="121" t="s">
        <v>80</v>
      </c>
      <c r="AT484" s="128" t="s">
        <v>72</v>
      </c>
      <c r="AU484" s="128" t="s">
        <v>82</v>
      </c>
      <c r="AY484" s="121" t="s">
        <v>150</v>
      </c>
      <c r="BK484" s="129">
        <f>SUM(BK485:BK537)</f>
        <v>0</v>
      </c>
    </row>
    <row r="485" spans="2:65" s="1" customFormat="1" ht="21.75" customHeight="1">
      <c r="B485" s="33"/>
      <c r="C485" s="132" t="s">
        <v>710</v>
      </c>
      <c r="D485" s="132" t="s">
        <v>152</v>
      </c>
      <c r="E485" s="133" t="s">
        <v>711</v>
      </c>
      <c r="F485" s="134" t="s">
        <v>712</v>
      </c>
      <c r="G485" s="135" t="s">
        <v>236</v>
      </c>
      <c r="H485" s="136">
        <v>50.07</v>
      </c>
      <c r="I485" s="137"/>
      <c r="J485" s="138">
        <f>ROUND(I485*H485,2)</f>
        <v>0</v>
      </c>
      <c r="K485" s="134" t="s">
        <v>156</v>
      </c>
      <c r="L485" s="33"/>
      <c r="M485" s="139" t="s">
        <v>28</v>
      </c>
      <c r="N485" s="140" t="s">
        <v>44</v>
      </c>
      <c r="P485" s="141">
        <f>O485*H485</f>
        <v>0</v>
      </c>
      <c r="Q485" s="141">
        <v>0</v>
      </c>
      <c r="R485" s="141">
        <f>Q485*H485</f>
        <v>0</v>
      </c>
      <c r="S485" s="141">
        <v>0.28100000000000003</v>
      </c>
      <c r="T485" s="142">
        <f>S485*H485</f>
        <v>14.069670000000002</v>
      </c>
      <c r="AR485" s="143" t="s">
        <v>157</v>
      </c>
      <c r="AT485" s="143" t="s">
        <v>152</v>
      </c>
      <c r="AU485" s="143" t="s">
        <v>173</v>
      </c>
      <c r="AY485" s="18" t="s">
        <v>150</v>
      </c>
      <c r="BE485" s="144">
        <f>IF(N485="základní",J485,0)</f>
        <v>0</v>
      </c>
      <c r="BF485" s="144">
        <f>IF(N485="snížená",J485,0)</f>
        <v>0</v>
      </c>
      <c r="BG485" s="144">
        <f>IF(N485="zákl. přenesená",J485,0)</f>
        <v>0</v>
      </c>
      <c r="BH485" s="144">
        <f>IF(N485="sníž. přenesená",J485,0)</f>
        <v>0</v>
      </c>
      <c r="BI485" s="144">
        <f>IF(N485="nulová",J485,0)</f>
        <v>0</v>
      </c>
      <c r="BJ485" s="18" t="s">
        <v>80</v>
      </c>
      <c r="BK485" s="144">
        <f>ROUND(I485*H485,2)</f>
        <v>0</v>
      </c>
      <c r="BL485" s="18" t="s">
        <v>157</v>
      </c>
      <c r="BM485" s="143" t="s">
        <v>713</v>
      </c>
    </row>
    <row r="486" spans="2:65" s="1" customFormat="1" ht="39">
      <c r="B486" s="33"/>
      <c r="D486" s="145" t="s">
        <v>159</v>
      </c>
      <c r="F486" s="146" t="s">
        <v>714</v>
      </c>
      <c r="I486" s="147"/>
      <c r="L486" s="33"/>
      <c r="M486" s="148"/>
      <c r="T486" s="54"/>
      <c r="AT486" s="18" t="s">
        <v>159</v>
      </c>
      <c r="AU486" s="18" t="s">
        <v>173</v>
      </c>
    </row>
    <row r="487" spans="2:65" s="1" customFormat="1" ht="11.25">
      <c r="B487" s="33"/>
      <c r="D487" s="149" t="s">
        <v>161</v>
      </c>
      <c r="F487" s="150" t="s">
        <v>715</v>
      </c>
      <c r="I487" s="147"/>
      <c r="L487" s="33"/>
      <c r="M487" s="148"/>
      <c r="T487" s="54"/>
      <c r="AT487" s="18" t="s">
        <v>161</v>
      </c>
      <c r="AU487" s="18" t="s">
        <v>173</v>
      </c>
    </row>
    <row r="488" spans="2:65" s="12" customFormat="1" ht="11.25">
      <c r="B488" s="151"/>
      <c r="D488" s="145" t="s">
        <v>163</v>
      </c>
      <c r="E488" s="152" t="s">
        <v>28</v>
      </c>
      <c r="F488" s="153" t="s">
        <v>325</v>
      </c>
      <c r="H488" s="154">
        <v>7.63</v>
      </c>
      <c r="I488" s="155"/>
      <c r="L488" s="151"/>
      <c r="M488" s="156"/>
      <c r="T488" s="157"/>
      <c r="AT488" s="152" t="s">
        <v>163</v>
      </c>
      <c r="AU488" s="152" t="s">
        <v>173</v>
      </c>
      <c r="AV488" s="12" t="s">
        <v>82</v>
      </c>
      <c r="AW488" s="12" t="s">
        <v>35</v>
      </c>
      <c r="AX488" s="12" t="s">
        <v>73</v>
      </c>
      <c r="AY488" s="152" t="s">
        <v>150</v>
      </c>
    </row>
    <row r="489" spans="2:65" s="12" customFormat="1" ht="11.25">
      <c r="B489" s="151"/>
      <c r="D489" s="145" t="s">
        <v>163</v>
      </c>
      <c r="E489" s="152" t="s">
        <v>28</v>
      </c>
      <c r="F489" s="153" t="s">
        <v>716</v>
      </c>
      <c r="H489" s="154">
        <v>38.159999999999997</v>
      </c>
      <c r="I489" s="155"/>
      <c r="L489" s="151"/>
      <c r="M489" s="156"/>
      <c r="T489" s="157"/>
      <c r="AT489" s="152" t="s">
        <v>163</v>
      </c>
      <c r="AU489" s="152" t="s">
        <v>173</v>
      </c>
      <c r="AV489" s="12" t="s">
        <v>82</v>
      </c>
      <c r="AW489" s="12" t="s">
        <v>35</v>
      </c>
      <c r="AX489" s="12" t="s">
        <v>73</v>
      </c>
      <c r="AY489" s="152" t="s">
        <v>150</v>
      </c>
    </row>
    <row r="490" spans="2:65" s="12" customFormat="1" ht="11.25">
      <c r="B490" s="151"/>
      <c r="D490" s="145" t="s">
        <v>163</v>
      </c>
      <c r="E490" s="152" t="s">
        <v>28</v>
      </c>
      <c r="F490" s="153" t="s">
        <v>717</v>
      </c>
      <c r="H490" s="154">
        <v>2.84</v>
      </c>
      <c r="I490" s="155"/>
      <c r="L490" s="151"/>
      <c r="M490" s="156"/>
      <c r="T490" s="157"/>
      <c r="AT490" s="152" t="s">
        <v>163</v>
      </c>
      <c r="AU490" s="152" t="s">
        <v>173</v>
      </c>
      <c r="AV490" s="12" t="s">
        <v>82</v>
      </c>
      <c r="AW490" s="12" t="s">
        <v>35</v>
      </c>
      <c r="AX490" s="12" t="s">
        <v>73</v>
      </c>
      <c r="AY490" s="152" t="s">
        <v>150</v>
      </c>
    </row>
    <row r="491" spans="2:65" s="12" customFormat="1" ht="11.25">
      <c r="B491" s="151"/>
      <c r="D491" s="145" t="s">
        <v>163</v>
      </c>
      <c r="E491" s="152" t="s">
        <v>28</v>
      </c>
      <c r="F491" s="153" t="s">
        <v>326</v>
      </c>
      <c r="H491" s="154">
        <v>1.44</v>
      </c>
      <c r="I491" s="155"/>
      <c r="L491" s="151"/>
      <c r="M491" s="156"/>
      <c r="T491" s="157"/>
      <c r="AT491" s="152" t="s">
        <v>163</v>
      </c>
      <c r="AU491" s="152" t="s">
        <v>173</v>
      </c>
      <c r="AV491" s="12" t="s">
        <v>82</v>
      </c>
      <c r="AW491" s="12" t="s">
        <v>35</v>
      </c>
      <c r="AX491" s="12" t="s">
        <v>73</v>
      </c>
      <c r="AY491" s="152" t="s">
        <v>150</v>
      </c>
    </row>
    <row r="492" spans="2:65" s="13" customFormat="1" ht="11.25">
      <c r="B492" s="158"/>
      <c r="D492" s="145" t="s">
        <v>163</v>
      </c>
      <c r="E492" s="159" t="s">
        <v>28</v>
      </c>
      <c r="F492" s="160" t="s">
        <v>167</v>
      </c>
      <c r="H492" s="161">
        <v>50.069999999999993</v>
      </c>
      <c r="I492" s="162"/>
      <c r="L492" s="158"/>
      <c r="M492" s="163"/>
      <c r="T492" s="164"/>
      <c r="AT492" s="159" t="s">
        <v>163</v>
      </c>
      <c r="AU492" s="159" t="s">
        <v>173</v>
      </c>
      <c r="AV492" s="13" t="s">
        <v>157</v>
      </c>
      <c r="AW492" s="13" t="s">
        <v>35</v>
      </c>
      <c r="AX492" s="13" t="s">
        <v>80</v>
      </c>
      <c r="AY492" s="159" t="s">
        <v>150</v>
      </c>
    </row>
    <row r="493" spans="2:65" s="1" customFormat="1" ht="24.2" customHeight="1">
      <c r="B493" s="33"/>
      <c r="C493" s="132" t="s">
        <v>718</v>
      </c>
      <c r="D493" s="132" t="s">
        <v>152</v>
      </c>
      <c r="E493" s="133" t="s">
        <v>719</v>
      </c>
      <c r="F493" s="134" t="s">
        <v>720</v>
      </c>
      <c r="G493" s="135" t="s">
        <v>236</v>
      </c>
      <c r="H493" s="136">
        <v>2.4</v>
      </c>
      <c r="I493" s="137"/>
      <c r="J493" s="138">
        <f>ROUND(I493*H493,2)</f>
        <v>0</v>
      </c>
      <c r="K493" s="134" t="s">
        <v>156</v>
      </c>
      <c r="L493" s="33"/>
      <c r="M493" s="139" t="s">
        <v>28</v>
      </c>
      <c r="N493" s="140" t="s">
        <v>44</v>
      </c>
      <c r="P493" s="141">
        <f>O493*H493</f>
        <v>0</v>
      </c>
      <c r="Q493" s="141">
        <v>0</v>
      </c>
      <c r="R493" s="141">
        <f>Q493*H493</f>
        <v>0</v>
      </c>
      <c r="S493" s="141">
        <v>0.255</v>
      </c>
      <c r="T493" s="142">
        <f>S493*H493</f>
        <v>0.61199999999999999</v>
      </c>
      <c r="AR493" s="143" t="s">
        <v>157</v>
      </c>
      <c r="AT493" s="143" t="s">
        <v>152</v>
      </c>
      <c r="AU493" s="143" t="s">
        <v>173</v>
      </c>
      <c r="AY493" s="18" t="s">
        <v>150</v>
      </c>
      <c r="BE493" s="144">
        <f>IF(N493="základní",J493,0)</f>
        <v>0</v>
      </c>
      <c r="BF493" s="144">
        <f>IF(N493="snížená",J493,0)</f>
        <v>0</v>
      </c>
      <c r="BG493" s="144">
        <f>IF(N493="zákl. přenesená",J493,0)</f>
        <v>0</v>
      </c>
      <c r="BH493" s="144">
        <f>IF(N493="sníž. přenesená",J493,0)</f>
        <v>0</v>
      </c>
      <c r="BI493" s="144">
        <f>IF(N493="nulová",J493,0)</f>
        <v>0</v>
      </c>
      <c r="BJ493" s="18" t="s">
        <v>80</v>
      </c>
      <c r="BK493" s="144">
        <f>ROUND(I493*H493,2)</f>
        <v>0</v>
      </c>
      <c r="BL493" s="18" t="s">
        <v>157</v>
      </c>
      <c r="BM493" s="143" t="s">
        <v>721</v>
      </c>
    </row>
    <row r="494" spans="2:65" s="1" customFormat="1" ht="48.75">
      <c r="B494" s="33"/>
      <c r="D494" s="145" t="s">
        <v>159</v>
      </c>
      <c r="F494" s="146" t="s">
        <v>722</v>
      </c>
      <c r="I494" s="147"/>
      <c r="L494" s="33"/>
      <c r="M494" s="148"/>
      <c r="T494" s="54"/>
      <c r="AT494" s="18" t="s">
        <v>159</v>
      </c>
      <c r="AU494" s="18" t="s">
        <v>173</v>
      </c>
    </row>
    <row r="495" spans="2:65" s="1" customFormat="1" ht="11.25">
      <c r="B495" s="33"/>
      <c r="D495" s="149" t="s">
        <v>161</v>
      </c>
      <c r="F495" s="150" t="s">
        <v>723</v>
      </c>
      <c r="I495" s="147"/>
      <c r="L495" s="33"/>
      <c r="M495" s="148"/>
      <c r="T495" s="54"/>
      <c r="AT495" s="18" t="s">
        <v>161</v>
      </c>
      <c r="AU495" s="18" t="s">
        <v>173</v>
      </c>
    </row>
    <row r="496" spans="2:65" s="12" customFormat="1" ht="11.25">
      <c r="B496" s="151"/>
      <c r="D496" s="145" t="s">
        <v>163</v>
      </c>
      <c r="E496" s="152" t="s">
        <v>28</v>
      </c>
      <c r="F496" s="153" t="s">
        <v>724</v>
      </c>
      <c r="H496" s="154">
        <v>2.4</v>
      </c>
      <c r="I496" s="155"/>
      <c r="L496" s="151"/>
      <c r="M496" s="156"/>
      <c r="T496" s="157"/>
      <c r="AT496" s="152" t="s">
        <v>163</v>
      </c>
      <c r="AU496" s="152" t="s">
        <v>173</v>
      </c>
      <c r="AV496" s="12" t="s">
        <v>82</v>
      </c>
      <c r="AW496" s="12" t="s">
        <v>35</v>
      </c>
      <c r="AX496" s="12" t="s">
        <v>80</v>
      </c>
      <c r="AY496" s="152" t="s">
        <v>150</v>
      </c>
    </row>
    <row r="497" spans="2:65" s="1" customFormat="1" ht="24.2" customHeight="1">
      <c r="B497" s="33"/>
      <c r="C497" s="132" t="s">
        <v>725</v>
      </c>
      <c r="D497" s="132" t="s">
        <v>152</v>
      </c>
      <c r="E497" s="133" t="s">
        <v>726</v>
      </c>
      <c r="F497" s="134" t="s">
        <v>727</v>
      </c>
      <c r="G497" s="135" t="s">
        <v>236</v>
      </c>
      <c r="H497" s="136">
        <v>1.95</v>
      </c>
      <c r="I497" s="137"/>
      <c r="J497" s="138">
        <f>ROUND(I497*H497,2)</f>
        <v>0</v>
      </c>
      <c r="K497" s="134" t="s">
        <v>156</v>
      </c>
      <c r="L497" s="33"/>
      <c r="M497" s="139" t="s">
        <v>28</v>
      </c>
      <c r="N497" s="140" t="s">
        <v>44</v>
      </c>
      <c r="P497" s="141">
        <f>O497*H497</f>
        <v>0</v>
      </c>
      <c r="Q497" s="141">
        <v>0</v>
      </c>
      <c r="R497" s="141">
        <f>Q497*H497</f>
        <v>0</v>
      </c>
      <c r="S497" s="141">
        <v>0.32</v>
      </c>
      <c r="T497" s="142">
        <f>S497*H497</f>
        <v>0.624</v>
      </c>
      <c r="AR497" s="143" t="s">
        <v>157</v>
      </c>
      <c r="AT497" s="143" t="s">
        <v>152</v>
      </c>
      <c r="AU497" s="143" t="s">
        <v>173</v>
      </c>
      <c r="AY497" s="18" t="s">
        <v>150</v>
      </c>
      <c r="BE497" s="144">
        <f>IF(N497="základní",J497,0)</f>
        <v>0</v>
      </c>
      <c r="BF497" s="144">
        <f>IF(N497="snížená",J497,0)</f>
        <v>0</v>
      </c>
      <c r="BG497" s="144">
        <f>IF(N497="zákl. přenesená",J497,0)</f>
        <v>0</v>
      </c>
      <c r="BH497" s="144">
        <f>IF(N497="sníž. přenesená",J497,0)</f>
        <v>0</v>
      </c>
      <c r="BI497" s="144">
        <f>IF(N497="nulová",J497,0)</f>
        <v>0</v>
      </c>
      <c r="BJ497" s="18" t="s">
        <v>80</v>
      </c>
      <c r="BK497" s="144">
        <f>ROUND(I497*H497,2)</f>
        <v>0</v>
      </c>
      <c r="BL497" s="18" t="s">
        <v>157</v>
      </c>
      <c r="BM497" s="143" t="s">
        <v>728</v>
      </c>
    </row>
    <row r="498" spans="2:65" s="1" customFormat="1" ht="39">
      <c r="B498" s="33"/>
      <c r="D498" s="145" t="s">
        <v>159</v>
      </c>
      <c r="F498" s="146" t="s">
        <v>729</v>
      </c>
      <c r="I498" s="147"/>
      <c r="L498" s="33"/>
      <c r="M498" s="148"/>
      <c r="T498" s="54"/>
      <c r="AT498" s="18" t="s">
        <v>159</v>
      </c>
      <c r="AU498" s="18" t="s">
        <v>173</v>
      </c>
    </row>
    <row r="499" spans="2:65" s="1" customFormat="1" ht="11.25">
      <c r="B499" s="33"/>
      <c r="D499" s="149" t="s">
        <v>161</v>
      </c>
      <c r="F499" s="150" t="s">
        <v>730</v>
      </c>
      <c r="I499" s="147"/>
      <c r="L499" s="33"/>
      <c r="M499" s="148"/>
      <c r="T499" s="54"/>
      <c r="AT499" s="18" t="s">
        <v>161</v>
      </c>
      <c r="AU499" s="18" t="s">
        <v>173</v>
      </c>
    </row>
    <row r="500" spans="2:65" s="12" customFormat="1" ht="11.25">
      <c r="B500" s="151"/>
      <c r="D500" s="145" t="s">
        <v>163</v>
      </c>
      <c r="E500" s="152" t="s">
        <v>28</v>
      </c>
      <c r="F500" s="153" t="s">
        <v>693</v>
      </c>
      <c r="H500" s="154">
        <v>1.95</v>
      </c>
      <c r="I500" s="155"/>
      <c r="L500" s="151"/>
      <c r="M500" s="156"/>
      <c r="T500" s="157"/>
      <c r="AT500" s="152" t="s">
        <v>163</v>
      </c>
      <c r="AU500" s="152" t="s">
        <v>173</v>
      </c>
      <c r="AV500" s="12" t="s">
        <v>82</v>
      </c>
      <c r="AW500" s="12" t="s">
        <v>35</v>
      </c>
      <c r="AX500" s="12" t="s">
        <v>80</v>
      </c>
      <c r="AY500" s="152" t="s">
        <v>150</v>
      </c>
    </row>
    <row r="501" spans="2:65" s="1" customFormat="1" ht="24.2" customHeight="1">
      <c r="B501" s="33"/>
      <c r="C501" s="132" t="s">
        <v>731</v>
      </c>
      <c r="D501" s="132" t="s">
        <v>152</v>
      </c>
      <c r="E501" s="133" t="s">
        <v>732</v>
      </c>
      <c r="F501" s="134" t="s">
        <v>733</v>
      </c>
      <c r="G501" s="135" t="s">
        <v>236</v>
      </c>
      <c r="H501" s="136">
        <v>107.51</v>
      </c>
      <c r="I501" s="137"/>
      <c r="J501" s="138">
        <f>ROUND(I501*H501,2)</f>
        <v>0</v>
      </c>
      <c r="K501" s="134" t="s">
        <v>156</v>
      </c>
      <c r="L501" s="33"/>
      <c r="M501" s="139" t="s">
        <v>28</v>
      </c>
      <c r="N501" s="140" t="s">
        <v>44</v>
      </c>
      <c r="P501" s="141">
        <f>O501*H501</f>
        <v>0</v>
      </c>
      <c r="Q501" s="141">
        <v>0</v>
      </c>
      <c r="R501" s="141">
        <f>Q501*H501</f>
        <v>0</v>
      </c>
      <c r="S501" s="141">
        <v>0.32500000000000001</v>
      </c>
      <c r="T501" s="142">
        <f>S501*H501</f>
        <v>34.940750000000001</v>
      </c>
      <c r="AR501" s="143" t="s">
        <v>157</v>
      </c>
      <c r="AT501" s="143" t="s">
        <v>152</v>
      </c>
      <c r="AU501" s="143" t="s">
        <v>173</v>
      </c>
      <c r="AY501" s="18" t="s">
        <v>150</v>
      </c>
      <c r="BE501" s="144">
        <f>IF(N501="základní",J501,0)</f>
        <v>0</v>
      </c>
      <c r="BF501" s="144">
        <f>IF(N501="snížená",J501,0)</f>
        <v>0</v>
      </c>
      <c r="BG501" s="144">
        <f>IF(N501="zákl. přenesená",J501,0)</f>
        <v>0</v>
      </c>
      <c r="BH501" s="144">
        <f>IF(N501="sníž. přenesená",J501,0)</f>
        <v>0</v>
      </c>
      <c r="BI501" s="144">
        <f>IF(N501="nulová",J501,0)</f>
        <v>0</v>
      </c>
      <c r="BJ501" s="18" t="s">
        <v>80</v>
      </c>
      <c r="BK501" s="144">
        <f>ROUND(I501*H501,2)</f>
        <v>0</v>
      </c>
      <c r="BL501" s="18" t="s">
        <v>157</v>
      </c>
      <c r="BM501" s="143" t="s">
        <v>734</v>
      </c>
    </row>
    <row r="502" spans="2:65" s="1" customFormat="1" ht="39">
      <c r="B502" s="33"/>
      <c r="D502" s="145" t="s">
        <v>159</v>
      </c>
      <c r="F502" s="146" t="s">
        <v>735</v>
      </c>
      <c r="I502" s="147"/>
      <c r="L502" s="33"/>
      <c r="M502" s="148"/>
      <c r="T502" s="54"/>
      <c r="AT502" s="18" t="s">
        <v>159</v>
      </c>
      <c r="AU502" s="18" t="s">
        <v>173</v>
      </c>
    </row>
    <row r="503" spans="2:65" s="1" customFormat="1" ht="11.25">
      <c r="B503" s="33"/>
      <c r="D503" s="149" t="s">
        <v>161</v>
      </c>
      <c r="F503" s="150" t="s">
        <v>736</v>
      </c>
      <c r="I503" s="147"/>
      <c r="L503" s="33"/>
      <c r="M503" s="148"/>
      <c r="T503" s="54"/>
      <c r="AT503" s="18" t="s">
        <v>161</v>
      </c>
      <c r="AU503" s="18" t="s">
        <v>173</v>
      </c>
    </row>
    <row r="504" spans="2:65" s="1" customFormat="1" ht="19.5">
      <c r="B504" s="33"/>
      <c r="D504" s="145" t="s">
        <v>192</v>
      </c>
      <c r="F504" s="165" t="s">
        <v>737</v>
      </c>
      <c r="I504" s="147"/>
      <c r="L504" s="33"/>
      <c r="M504" s="148"/>
      <c r="T504" s="54"/>
      <c r="AT504" s="18" t="s">
        <v>192</v>
      </c>
      <c r="AU504" s="18" t="s">
        <v>173</v>
      </c>
    </row>
    <row r="505" spans="2:65" s="12" customFormat="1" ht="11.25">
      <c r="B505" s="151"/>
      <c r="D505" s="145" t="s">
        <v>163</v>
      </c>
      <c r="E505" s="152" t="s">
        <v>28</v>
      </c>
      <c r="F505" s="153" t="s">
        <v>738</v>
      </c>
      <c r="H505" s="154">
        <v>107.51</v>
      </c>
      <c r="I505" s="155"/>
      <c r="L505" s="151"/>
      <c r="M505" s="156"/>
      <c r="T505" s="157"/>
      <c r="AT505" s="152" t="s">
        <v>163</v>
      </c>
      <c r="AU505" s="152" t="s">
        <v>173</v>
      </c>
      <c r="AV505" s="12" t="s">
        <v>82</v>
      </c>
      <c r="AW505" s="12" t="s">
        <v>35</v>
      </c>
      <c r="AX505" s="12" t="s">
        <v>80</v>
      </c>
      <c r="AY505" s="152" t="s">
        <v>150</v>
      </c>
    </row>
    <row r="506" spans="2:65" s="1" customFormat="1" ht="24.2" customHeight="1">
      <c r="B506" s="33"/>
      <c r="C506" s="132" t="s">
        <v>739</v>
      </c>
      <c r="D506" s="132" t="s">
        <v>152</v>
      </c>
      <c r="E506" s="133" t="s">
        <v>740</v>
      </c>
      <c r="F506" s="134" t="s">
        <v>741</v>
      </c>
      <c r="G506" s="135" t="s">
        <v>236</v>
      </c>
      <c r="H506" s="136">
        <v>45.31</v>
      </c>
      <c r="I506" s="137"/>
      <c r="J506" s="138">
        <f>ROUND(I506*H506,2)</f>
        <v>0</v>
      </c>
      <c r="K506" s="134" t="s">
        <v>156</v>
      </c>
      <c r="L506" s="33"/>
      <c r="M506" s="139" t="s">
        <v>28</v>
      </c>
      <c r="N506" s="140" t="s">
        <v>44</v>
      </c>
      <c r="P506" s="141">
        <f>O506*H506</f>
        <v>0</v>
      </c>
      <c r="Q506" s="141">
        <v>1.0000000000000001E-5</v>
      </c>
      <c r="R506" s="141">
        <f>Q506*H506</f>
        <v>4.5310000000000006E-4</v>
      </c>
      <c r="S506" s="141">
        <v>9.1999999999999998E-2</v>
      </c>
      <c r="T506" s="142">
        <f>S506*H506</f>
        <v>4.16852</v>
      </c>
      <c r="AR506" s="143" t="s">
        <v>157</v>
      </c>
      <c r="AT506" s="143" t="s">
        <v>152</v>
      </c>
      <c r="AU506" s="143" t="s">
        <v>173</v>
      </c>
      <c r="AY506" s="18" t="s">
        <v>150</v>
      </c>
      <c r="BE506" s="144">
        <f>IF(N506="základní",J506,0)</f>
        <v>0</v>
      </c>
      <c r="BF506" s="144">
        <f>IF(N506="snížená",J506,0)</f>
        <v>0</v>
      </c>
      <c r="BG506" s="144">
        <f>IF(N506="zákl. přenesená",J506,0)</f>
        <v>0</v>
      </c>
      <c r="BH506" s="144">
        <f>IF(N506="sníž. přenesená",J506,0)</f>
        <v>0</v>
      </c>
      <c r="BI506" s="144">
        <f>IF(N506="nulová",J506,0)</f>
        <v>0</v>
      </c>
      <c r="BJ506" s="18" t="s">
        <v>80</v>
      </c>
      <c r="BK506" s="144">
        <f>ROUND(I506*H506,2)</f>
        <v>0</v>
      </c>
      <c r="BL506" s="18" t="s">
        <v>157</v>
      </c>
      <c r="BM506" s="143" t="s">
        <v>742</v>
      </c>
    </row>
    <row r="507" spans="2:65" s="1" customFormat="1" ht="29.25">
      <c r="B507" s="33"/>
      <c r="D507" s="145" t="s">
        <v>159</v>
      </c>
      <c r="F507" s="146" t="s">
        <v>743</v>
      </c>
      <c r="I507" s="147"/>
      <c r="L507" s="33"/>
      <c r="M507" s="148"/>
      <c r="T507" s="54"/>
      <c r="AT507" s="18" t="s">
        <v>159</v>
      </c>
      <c r="AU507" s="18" t="s">
        <v>173</v>
      </c>
    </row>
    <row r="508" spans="2:65" s="1" customFormat="1" ht="11.25">
      <c r="B508" s="33"/>
      <c r="D508" s="149" t="s">
        <v>161</v>
      </c>
      <c r="F508" s="150" t="s">
        <v>744</v>
      </c>
      <c r="I508" s="147"/>
      <c r="L508" s="33"/>
      <c r="M508" s="148"/>
      <c r="T508" s="54"/>
      <c r="AT508" s="18" t="s">
        <v>161</v>
      </c>
      <c r="AU508" s="18" t="s">
        <v>173</v>
      </c>
    </row>
    <row r="509" spans="2:65" s="12" customFormat="1" ht="11.25">
      <c r="B509" s="151"/>
      <c r="D509" s="145" t="s">
        <v>163</v>
      </c>
      <c r="E509" s="152" t="s">
        <v>28</v>
      </c>
      <c r="F509" s="153" t="s">
        <v>745</v>
      </c>
      <c r="H509" s="154">
        <v>45.31</v>
      </c>
      <c r="I509" s="155"/>
      <c r="L509" s="151"/>
      <c r="M509" s="156"/>
      <c r="T509" s="157"/>
      <c r="AT509" s="152" t="s">
        <v>163</v>
      </c>
      <c r="AU509" s="152" t="s">
        <v>173</v>
      </c>
      <c r="AV509" s="12" t="s">
        <v>82</v>
      </c>
      <c r="AW509" s="12" t="s">
        <v>35</v>
      </c>
      <c r="AX509" s="12" t="s">
        <v>80</v>
      </c>
      <c r="AY509" s="152" t="s">
        <v>150</v>
      </c>
    </row>
    <row r="510" spans="2:65" s="1" customFormat="1" ht="24.2" customHeight="1">
      <c r="B510" s="33"/>
      <c r="C510" s="132" t="s">
        <v>746</v>
      </c>
      <c r="D510" s="132" t="s">
        <v>152</v>
      </c>
      <c r="E510" s="133" t="s">
        <v>747</v>
      </c>
      <c r="F510" s="134" t="s">
        <v>748</v>
      </c>
      <c r="G510" s="135" t="s">
        <v>236</v>
      </c>
      <c r="H510" s="136">
        <v>43.66</v>
      </c>
      <c r="I510" s="137"/>
      <c r="J510" s="138">
        <f>ROUND(I510*H510,2)</f>
        <v>0</v>
      </c>
      <c r="K510" s="134" t="s">
        <v>156</v>
      </c>
      <c r="L510" s="33"/>
      <c r="M510" s="139" t="s">
        <v>28</v>
      </c>
      <c r="N510" s="140" t="s">
        <v>44</v>
      </c>
      <c r="P510" s="141">
        <f>O510*H510</f>
        <v>0</v>
      </c>
      <c r="Q510" s="141">
        <v>3.0000000000000001E-5</v>
      </c>
      <c r="R510" s="141">
        <f>Q510*H510</f>
        <v>1.3097999999999999E-3</v>
      </c>
      <c r="S510" s="141">
        <v>0.20699999999999999</v>
      </c>
      <c r="T510" s="142">
        <f>S510*H510</f>
        <v>9.0376199999999987</v>
      </c>
      <c r="AR510" s="143" t="s">
        <v>157</v>
      </c>
      <c r="AT510" s="143" t="s">
        <v>152</v>
      </c>
      <c r="AU510" s="143" t="s">
        <v>173</v>
      </c>
      <c r="AY510" s="18" t="s">
        <v>150</v>
      </c>
      <c r="BE510" s="144">
        <f>IF(N510="základní",J510,0)</f>
        <v>0</v>
      </c>
      <c r="BF510" s="144">
        <f>IF(N510="snížená",J510,0)</f>
        <v>0</v>
      </c>
      <c r="BG510" s="144">
        <f>IF(N510="zákl. přenesená",J510,0)</f>
        <v>0</v>
      </c>
      <c r="BH510" s="144">
        <f>IF(N510="sníž. přenesená",J510,0)</f>
        <v>0</v>
      </c>
      <c r="BI510" s="144">
        <f>IF(N510="nulová",J510,0)</f>
        <v>0</v>
      </c>
      <c r="BJ510" s="18" t="s">
        <v>80</v>
      </c>
      <c r="BK510" s="144">
        <f>ROUND(I510*H510,2)</f>
        <v>0</v>
      </c>
      <c r="BL510" s="18" t="s">
        <v>157</v>
      </c>
      <c r="BM510" s="143" t="s">
        <v>749</v>
      </c>
    </row>
    <row r="511" spans="2:65" s="1" customFormat="1" ht="29.25">
      <c r="B511" s="33"/>
      <c r="D511" s="145" t="s">
        <v>159</v>
      </c>
      <c r="F511" s="146" t="s">
        <v>750</v>
      </c>
      <c r="I511" s="147"/>
      <c r="L511" s="33"/>
      <c r="M511" s="148"/>
      <c r="T511" s="54"/>
      <c r="AT511" s="18" t="s">
        <v>159</v>
      </c>
      <c r="AU511" s="18" t="s">
        <v>173</v>
      </c>
    </row>
    <row r="512" spans="2:65" s="1" customFormat="1" ht="11.25">
      <c r="B512" s="33"/>
      <c r="D512" s="149" t="s">
        <v>161</v>
      </c>
      <c r="F512" s="150" t="s">
        <v>751</v>
      </c>
      <c r="I512" s="147"/>
      <c r="L512" s="33"/>
      <c r="M512" s="148"/>
      <c r="T512" s="54"/>
      <c r="AT512" s="18" t="s">
        <v>161</v>
      </c>
      <c r="AU512" s="18" t="s">
        <v>173</v>
      </c>
    </row>
    <row r="513" spans="2:65" s="12" customFormat="1" ht="11.25">
      <c r="B513" s="151"/>
      <c r="D513" s="145" t="s">
        <v>163</v>
      </c>
      <c r="E513" s="152" t="s">
        <v>28</v>
      </c>
      <c r="F513" s="153" t="s">
        <v>752</v>
      </c>
      <c r="H513" s="154">
        <v>43.66</v>
      </c>
      <c r="I513" s="155"/>
      <c r="L513" s="151"/>
      <c r="M513" s="156"/>
      <c r="T513" s="157"/>
      <c r="AT513" s="152" t="s">
        <v>163</v>
      </c>
      <c r="AU513" s="152" t="s">
        <v>173</v>
      </c>
      <c r="AV513" s="12" t="s">
        <v>82</v>
      </c>
      <c r="AW513" s="12" t="s">
        <v>35</v>
      </c>
      <c r="AX513" s="12" t="s">
        <v>80</v>
      </c>
      <c r="AY513" s="152" t="s">
        <v>150</v>
      </c>
    </row>
    <row r="514" spans="2:65" s="1" customFormat="1" ht="16.5" customHeight="1">
      <c r="B514" s="33"/>
      <c r="C514" s="132" t="s">
        <v>753</v>
      </c>
      <c r="D514" s="132" t="s">
        <v>152</v>
      </c>
      <c r="E514" s="133" t="s">
        <v>754</v>
      </c>
      <c r="F514" s="134" t="s">
        <v>755</v>
      </c>
      <c r="G514" s="135" t="s">
        <v>394</v>
      </c>
      <c r="H514" s="136">
        <v>11.96</v>
      </c>
      <c r="I514" s="137"/>
      <c r="J514" s="138">
        <f>ROUND(I514*H514,2)</f>
        <v>0</v>
      </c>
      <c r="K514" s="134" t="s">
        <v>156</v>
      </c>
      <c r="L514" s="33"/>
      <c r="M514" s="139" t="s">
        <v>28</v>
      </c>
      <c r="N514" s="140" t="s">
        <v>44</v>
      </c>
      <c r="P514" s="141">
        <f>O514*H514</f>
        <v>0</v>
      </c>
      <c r="Q514" s="141">
        <v>0</v>
      </c>
      <c r="R514" s="141">
        <f>Q514*H514</f>
        <v>0</v>
      </c>
      <c r="S514" s="141">
        <v>0.23</v>
      </c>
      <c r="T514" s="142">
        <f>S514*H514</f>
        <v>2.7508000000000004</v>
      </c>
      <c r="AR514" s="143" t="s">
        <v>157</v>
      </c>
      <c r="AT514" s="143" t="s">
        <v>152</v>
      </c>
      <c r="AU514" s="143" t="s">
        <v>173</v>
      </c>
      <c r="AY514" s="18" t="s">
        <v>150</v>
      </c>
      <c r="BE514" s="144">
        <f>IF(N514="základní",J514,0)</f>
        <v>0</v>
      </c>
      <c r="BF514" s="144">
        <f>IF(N514="snížená",J514,0)</f>
        <v>0</v>
      </c>
      <c r="BG514" s="144">
        <f>IF(N514="zákl. přenesená",J514,0)</f>
        <v>0</v>
      </c>
      <c r="BH514" s="144">
        <f>IF(N514="sníž. přenesená",J514,0)</f>
        <v>0</v>
      </c>
      <c r="BI514" s="144">
        <f>IF(N514="nulová",J514,0)</f>
        <v>0</v>
      </c>
      <c r="BJ514" s="18" t="s">
        <v>80</v>
      </c>
      <c r="BK514" s="144">
        <f>ROUND(I514*H514,2)</f>
        <v>0</v>
      </c>
      <c r="BL514" s="18" t="s">
        <v>157</v>
      </c>
      <c r="BM514" s="143" t="s">
        <v>756</v>
      </c>
    </row>
    <row r="515" spans="2:65" s="1" customFormat="1" ht="29.25">
      <c r="B515" s="33"/>
      <c r="D515" s="145" t="s">
        <v>159</v>
      </c>
      <c r="F515" s="146" t="s">
        <v>757</v>
      </c>
      <c r="I515" s="147"/>
      <c r="L515" s="33"/>
      <c r="M515" s="148"/>
      <c r="T515" s="54"/>
      <c r="AT515" s="18" t="s">
        <v>159</v>
      </c>
      <c r="AU515" s="18" t="s">
        <v>173</v>
      </c>
    </row>
    <row r="516" spans="2:65" s="1" customFormat="1" ht="11.25">
      <c r="B516" s="33"/>
      <c r="D516" s="149" t="s">
        <v>161</v>
      </c>
      <c r="F516" s="150" t="s">
        <v>758</v>
      </c>
      <c r="I516" s="147"/>
      <c r="L516" s="33"/>
      <c r="M516" s="148"/>
      <c r="T516" s="54"/>
      <c r="AT516" s="18" t="s">
        <v>161</v>
      </c>
      <c r="AU516" s="18" t="s">
        <v>173</v>
      </c>
    </row>
    <row r="517" spans="2:65" s="12" customFormat="1" ht="11.25">
      <c r="B517" s="151"/>
      <c r="D517" s="145" t="s">
        <v>163</v>
      </c>
      <c r="E517" s="152" t="s">
        <v>28</v>
      </c>
      <c r="F517" s="153" t="s">
        <v>759</v>
      </c>
      <c r="H517" s="154">
        <v>11.96</v>
      </c>
      <c r="I517" s="155"/>
      <c r="L517" s="151"/>
      <c r="M517" s="156"/>
      <c r="T517" s="157"/>
      <c r="AT517" s="152" t="s">
        <v>163</v>
      </c>
      <c r="AU517" s="152" t="s">
        <v>173</v>
      </c>
      <c r="AV517" s="12" t="s">
        <v>82</v>
      </c>
      <c r="AW517" s="12" t="s">
        <v>35</v>
      </c>
      <c r="AX517" s="12" t="s">
        <v>80</v>
      </c>
      <c r="AY517" s="152" t="s">
        <v>150</v>
      </c>
    </row>
    <row r="518" spans="2:65" s="1" customFormat="1" ht="16.5" customHeight="1">
      <c r="B518" s="33"/>
      <c r="C518" s="132" t="s">
        <v>760</v>
      </c>
      <c r="D518" s="132" t="s">
        <v>152</v>
      </c>
      <c r="E518" s="133" t="s">
        <v>761</v>
      </c>
      <c r="F518" s="134" t="s">
        <v>762</v>
      </c>
      <c r="G518" s="135" t="s">
        <v>394</v>
      </c>
      <c r="H518" s="136">
        <v>37.35</v>
      </c>
      <c r="I518" s="137"/>
      <c r="J518" s="138">
        <f>ROUND(I518*H518,2)</f>
        <v>0</v>
      </c>
      <c r="K518" s="134" t="s">
        <v>156</v>
      </c>
      <c r="L518" s="33"/>
      <c r="M518" s="139" t="s">
        <v>28</v>
      </c>
      <c r="N518" s="140" t="s">
        <v>44</v>
      </c>
      <c r="P518" s="141">
        <f>O518*H518</f>
        <v>0</v>
      </c>
      <c r="Q518" s="141">
        <v>0</v>
      </c>
      <c r="R518" s="141">
        <f>Q518*H518</f>
        <v>0</v>
      </c>
      <c r="S518" s="141">
        <v>0.28999999999999998</v>
      </c>
      <c r="T518" s="142">
        <f>S518*H518</f>
        <v>10.8315</v>
      </c>
      <c r="AR518" s="143" t="s">
        <v>157</v>
      </c>
      <c r="AT518" s="143" t="s">
        <v>152</v>
      </c>
      <c r="AU518" s="143" t="s">
        <v>173</v>
      </c>
      <c r="AY518" s="18" t="s">
        <v>150</v>
      </c>
      <c r="BE518" s="144">
        <f>IF(N518="základní",J518,0)</f>
        <v>0</v>
      </c>
      <c r="BF518" s="144">
        <f>IF(N518="snížená",J518,0)</f>
        <v>0</v>
      </c>
      <c r="BG518" s="144">
        <f>IF(N518="zákl. přenesená",J518,0)</f>
        <v>0</v>
      </c>
      <c r="BH518" s="144">
        <f>IF(N518="sníž. přenesená",J518,0)</f>
        <v>0</v>
      </c>
      <c r="BI518" s="144">
        <f>IF(N518="nulová",J518,0)</f>
        <v>0</v>
      </c>
      <c r="BJ518" s="18" t="s">
        <v>80</v>
      </c>
      <c r="BK518" s="144">
        <f>ROUND(I518*H518,2)</f>
        <v>0</v>
      </c>
      <c r="BL518" s="18" t="s">
        <v>157</v>
      </c>
      <c r="BM518" s="143" t="s">
        <v>763</v>
      </c>
    </row>
    <row r="519" spans="2:65" s="1" customFormat="1" ht="29.25">
      <c r="B519" s="33"/>
      <c r="D519" s="145" t="s">
        <v>159</v>
      </c>
      <c r="F519" s="146" t="s">
        <v>764</v>
      </c>
      <c r="I519" s="147"/>
      <c r="L519" s="33"/>
      <c r="M519" s="148"/>
      <c r="T519" s="54"/>
      <c r="AT519" s="18" t="s">
        <v>159</v>
      </c>
      <c r="AU519" s="18" t="s">
        <v>173</v>
      </c>
    </row>
    <row r="520" spans="2:65" s="1" customFormat="1" ht="11.25">
      <c r="B520" s="33"/>
      <c r="D520" s="149" t="s">
        <v>161</v>
      </c>
      <c r="F520" s="150" t="s">
        <v>765</v>
      </c>
      <c r="I520" s="147"/>
      <c r="L520" s="33"/>
      <c r="M520" s="148"/>
      <c r="T520" s="54"/>
      <c r="AT520" s="18" t="s">
        <v>161</v>
      </c>
      <c r="AU520" s="18" t="s">
        <v>173</v>
      </c>
    </row>
    <row r="521" spans="2:65" s="12" customFormat="1" ht="11.25">
      <c r="B521" s="151"/>
      <c r="D521" s="145" t="s">
        <v>163</v>
      </c>
      <c r="E521" s="152" t="s">
        <v>28</v>
      </c>
      <c r="F521" s="153" t="s">
        <v>766</v>
      </c>
      <c r="H521" s="154">
        <v>37.35</v>
      </c>
      <c r="I521" s="155"/>
      <c r="L521" s="151"/>
      <c r="M521" s="156"/>
      <c r="T521" s="157"/>
      <c r="AT521" s="152" t="s">
        <v>163</v>
      </c>
      <c r="AU521" s="152" t="s">
        <v>173</v>
      </c>
      <c r="AV521" s="12" t="s">
        <v>82</v>
      </c>
      <c r="AW521" s="12" t="s">
        <v>35</v>
      </c>
      <c r="AX521" s="12" t="s">
        <v>80</v>
      </c>
      <c r="AY521" s="152" t="s">
        <v>150</v>
      </c>
    </row>
    <row r="522" spans="2:65" s="1" customFormat="1" ht="16.5" customHeight="1">
      <c r="B522" s="33"/>
      <c r="C522" s="132" t="s">
        <v>767</v>
      </c>
      <c r="D522" s="132" t="s">
        <v>152</v>
      </c>
      <c r="E522" s="133" t="s">
        <v>768</v>
      </c>
      <c r="F522" s="134" t="s">
        <v>769</v>
      </c>
      <c r="G522" s="135" t="s">
        <v>394</v>
      </c>
      <c r="H522" s="136">
        <v>8.1</v>
      </c>
      <c r="I522" s="137"/>
      <c r="J522" s="138">
        <f>ROUND(I522*H522,2)</f>
        <v>0</v>
      </c>
      <c r="K522" s="134" t="s">
        <v>156</v>
      </c>
      <c r="L522" s="33"/>
      <c r="M522" s="139" t="s">
        <v>28</v>
      </c>
      <c r="N522" s="140" t="s">
        <v>44</v>
      </c>
      <c r="P522" s="141">
        <f>O522*H522</f>
        <v>0</v>
      </c>
      <c r="Q522" s="141">
        <v>0</v>
      </c>
      <c r="R522" s="141">
        <f>Q522*H522</f>
        <v>0</v>
      </c>
      <c r="S522" s="141">
        <v>0.115</v>
      </c>
      <c r="T522" s="142">
        <f>S522*H522</f>
        <v>0.93149999999999999</v>
      </c>
      <c r="AR522" s="143" t="s">
        <v>157</v>
      </c>
      <c r="AT522" s="143" t="s">
        <v>152</v>
      </c>
      <c r="AU522" s="143" t="s">
        <v>173</v>
      </c>
      <c r="AY522" s="18" t="s">
        <v>150</v>
      </c>
      <c r="BE522" s="144">
        <f>IF(N522="základní",J522,0)</f>
        <v>0</v>
      </c>
      <c r="BF522" s="144">
        <f>IF(N522="snížená",J522,0)</f>
        <v>0</v>
      </c>
      <c r="BG522" s="144">
        <f>IF(N522="zákl. přenesená",J522,0)</f>
        <v>0</v>
      </c>
      <c r="BH522" s="144">
        <f>IF(N522="sníž. přenesená",J522,0)</f>
        <v>0</v>
      </c>
      <c r="BI522" s="144">
        <f>IF(N522="nulová",J522,0)</f>
        <v>0</v>
      </c>
      <c r="BJ522" s="18" t="s">
        <v>80</v>
      </c>
      <c r="BK522" s="144">
        <f>ROUND(I522*H522,2)</f>
        <v>0</v>
      </c>
      <c r="BL522" s="18" t="s">
        <v>157</v>
      </c>
      <c r="BM522" s="143" t="s">
        <v>770</v>
      </c>
    </row>
    <row r="523" spans="2:65" s="1" customFormat="1" ht="29.25">
      <c r="B523" s="33"/>
      <c r="D523" s="145" t="s">
        <v>159</v>
      </c>
      <c r="F523" s="146" t="s">
        <v>771</v>
      </c>
      <c r="I523" s="147"/>
      <c r="L523" s="33"/>
      <c r="M523" s="148"/>
      <c r="T523" s="54"/>
      <c r="AT523" s="18" t="s">
        <v>159</v>
      </c>
      <c r="AU523" s="18" t="s">
        <v>173</v>
      </c>
    </row>
    <row r="524" spans="2:65" s="1" customFormat="1" ht="11.25">
      <c r="B524" s="33"/>
      <c r="D524" s="149" t="s">
        <v>161</v>
      </c>
      <c r="F524" s="150" t="s">
        <v>772</v>
      </c>
      <c r="I524" s="147"/>
      <c r="L524" s="33"/>
      <c r="M524" s="148"/>
      <c r="T524" s="54"/>
      <c r="AT524" s="18" t="s">
        <v>161</v>
      </c>
      <c r="AU524" s="18" t="s">
        <v>173</v>
      </c>
    </row>
    <row r="525" spans="2:65" s="12" customFormat="1" ht="11.25">
      <c r="B525" s="151"/>
      <c r="D525" s="145" t="s">
        <v>163</v>
      </c>
      <c r="E525" s="152" t="s">
        <v>28</v>
      </c>
      <c r="F525" s="153" t="s">
        <v>773</v>
      </c>
      <c r="H525" s="154">
        <v>8.1</v>
      </c>
      <c r="I525" s="155"/>
      <c r="L525" s="151"/>
      <c r="M525" s="156"/>
      <c r="T525" s="157"/>
      <c r="AT525" s="152" t="s">
        <v>163</v>
      </c>
      <c r="AU525" s="152" t="s">
        <v>173</v>
      </c>
      <c r="AV525" s="12" t="s">
        <v>82</v>
      </c>
      <c r="AW525" s="12" t="s">
        <v>35</v>
      </c>
      <c r="AX525" s="12" t="s">
        <v>80</v>
      </c>
      <c r="AY525" s="152" t="s">
        <v>150</v>
      </c>
    </row>
    <row r="526" spans="2:65" s="1" customFormat="1" ht="16.5" customHeight="1">
      <c r="B526" s="33"/>
      <c r="C526" s="132" t="s">
        <v>774</v>
      </c>
      <c r="D526" s="132" t="s">
        <v>152</v>
      </c>
      <c r="E526" s="133" t="s">
        <v>775</v>
      </c>
      <c r="F526" s="134" t="s">
        <v>776</v>
      </c>
      <c r="G526" s="135" t="s">
        <v>155</v>
      </c>
      <c r="H526" s="136">
        <v>0.04</v>
      </c>
      <c r="I526" s="137"/>
      <c r="J526" s="138">
        <f>ROUND(I526*H526,2)</f>
        <v>0</v>
      </c>
      <c r="K526" s="134" t="s">
        <v>156</v>
      </c>
      <c r="L526" s="33"/>
      <c r="M526" s="139" t="s">
        <v>28</v>
      </c>
      <c r="N526" s="140" t="s">
        <v>44</v>
      </c>
      <c r="P526" s="141">
        <f>O526*H526</f>
        <v>0</v>
      </c>
      <c r="Q526" s="141">
        <v>0</v>
      </c>
      <c r="R526" s="141">
        <f>Q526*H526</f>
        <v>0</v>
      </c>
      <c r="S526" s="141">
        <v>2</v>
      </c>
      <c r="T526" s="142">
        <f>S526*H526</f>
        <v>0.08</v>
      </c>
      <c r="AR526" s="143" t="s">
        <v>157</v>
      </c>
      <c r="AT526" s="143" t="s">
        <v>152</v>
      </c>
      <c r="AU526" s="143" t="s">
        <v>173</v>
      </c>
      <c r="AY526" s="18" t="s">
        <v>150</v>
      </c>
      <c r="BE526" s="144">
        <f>IF(N526="základní",J526,0)</f>
        <v>0</v>
      </c>
      <c r="BF526" s="144">
        <f>IF(N526="snížená",J526,0)</f>
        <v>0</v>
      </c>
      <c r="BG526" s="144">
        <f>IF(N526="zákl. přenesená",J526,0)</f>
        <v>0</v>
      </c>
      <c r="BH526" s="144">
        <f>IF(N526="sníž. přenesená",J526,0)</f>
        <v>0</v>
      </c>
      <c r="BI526" s="144">
        <f>IF(N526="nulová",J526,0)</f>
        <v>0</v>
      </c>
      <c r="BJ526" s="18" t="s">
        <v>80</v>
      </c>
      <c r="BK526" s="144">
        <f>ROUND(I526*H526,2)</f>
        <v>0</v>
      </c>
      <c r="BL526" s="18" t="s">
        <v>157</v>
      </c>
      <c r="BM526" s="143" t="s">
        <v>777</v>
      </c>
    </row>
    <row r="527" spans="2:65" s="1" customFormat="1" ht="11.25">
      <c r="B527" s="33"/>
      <c r="D527" s="145" t="s">
        <v>159</v>
      </c>
      <c r="F527" s="146" t="s">
        <v>776</v>
      </c>
      <c r="I527" s="147"/>
      <c r="L527" s="33"/>
      <c r="M527" s="148"/>
      <c r="T527" s="54"/>
      <c r="AT527" s="18" t="s">
        <v>159</v>
      </c>
      <c r="AU527" s="18" t="s">
        <v>173</v>
      </c>
    </row>
    <row r="528" spans="2:65" s="1" customFormat="1" ht="11.25">
      <c r="B528" s="33"/>
      <c r="D528" s="149" t="s">
        <v>161</v>
      </c>
      <c r="F528" s="150" t="s">
        <v>778</v>
      </c>
      <c r="I528" s="147"/>
      <c r="L528" s="33"/>
      <c r="M528" s="148"/>
      <c r="T528" s="54"/>
      <c r="AT528" s="18" t="s">
        <v>161</v>
      </c>
      <c r="AU528" s="18" t="s">
        <v>173</v>
      </c>
    </row>
    <row r="529" spans="2:65" s="12" customFormat="1" ht="11.25">
      <c r="B529" s="151"/>
      <c r="D529" s="145" t="s">
        <v>163</v>
      </c>
      <c r="E529" s="152" t="s">
        <v>28</v>
      </c>
      <c r="F529" s="153" t="s">
        <v>779</v>
      </c>
      <c r="H529" s="154">
        <v>0.04</v>
      </c>
      <c r="I529" s="155"/>
      <c r="L529" s="151"/>
      <c r="M529" s="156"/>
      <c r="T529" s="157"/>
      <c r="AT529" s="152" t="s">
        <v>163</v>
      </c>
      <c r="AU529" s="152" t="s">
        <v>173</v>
      </c>
      <c r="AV529" s="12" t="s">
        <v>82</v>
      </c>
      <c r="AW529" s="12" t="s">
        <v>35</v>
      </c>
      <c r="AX529" s="12" t="s">
        <v>80</v>
      </c>
      <c r="AY529" s="152" t="s">
        <v>150</v>
      </c>
    </row>
    <row r="530" spans="2:65" s="1" customFormat="1" ht="24.2" customHeight="1">
      <c r="B530" s="33"/>
      <c r="C530" s="132" t="s">
        <v>780</v>
      </c>
      <c r="D530" s="132" t="s">
        <v>152</v>
      </c>
      <c r="E530" s="133" t="s">
        <v>781</v>
      </c>
      <c r="F530" s="134" t="s">
        <v>782</v>
      </c>
      <c r="G530" s="135" t="s">
        <v>417</v>
      </c>
      <c r="H530" s="136">
        <v>2</v>
      </c>
      <c r="I530" s="137"/>
      <c r="J530" s="138">
        <f>ROUND(I530*H530,2)</f>
        <v>0</v>
      </c>
      <c r="K530" s="134" t="s">
        <v>156</v>
      </c>
      <c r="L530" s="33"/>
      <c r="M530" s="139" t="s">
        <v>28</v>
      </c>
      <c r="N530" s="140" t="s">
        <v>44</v>
      </c>
      <c r="P530" s="141">
        <f>O530*H530</f>
        <v>0</v>
      </c>
      <c r="Q530" s="141">
        <v>0</v>
      </c>
      <c r="R530" s="141">
        <f>Q530*H530</f>
        <v>0</v>
      </c>
      <c r="S530" s="141">
        <v>8.2000000000000003E-2</v>
      </c>
      <c r="T530" s="142">
        <f>S530*H530</f>
        <v>0.16400000000000001</v>
      </c>
      <c r="AR530" s="143" t="s">
        <v>157</v>
      </c>
      <c r="AT530" s="143" t="s">
        <v>152</v>
      </c>
      <c r="AU530" s="143" t="s">
        <v>173</v>
      </c>
      <c r="AY530" s="18" t="s">
        <v>150</v>
      </c>
      <c r="BE530" s="144">
        <f>IF(N530="základní",J530,0)</f>
        <v>0</v>
      </c>
      <c r="BF530" s="144">
        <f>IF(N530="snížená",J530,0)</f>
        <v>0</v>
      </c>
      <c r="BG530" s="144">
        <f>IF(N530="zákl. přenesená",J530,0)</f>
        <v>0</v>
      </c>
      <c r="BH530" s="144">
        <f>IF(N530="sníž. přenesená",J530,0)</f>
        <v>0</v>
      </c>
      <c r="BI530" s="144">
        <f>IF(N530="nulová",J530,0)</f>
        <v>0</v>
      </c>
      <c r="BJ530" s="18" t="s">
        <v>80</v>
      </c>
      <c r="BK530" s="144">
        <f>ROUND(I530*H530,2)</f>
        <v>0</v>
      </c>
      <c r="BL530" s="18" t="s">
        <v>157</v>
      </c>
      <c r="BM530" s="143" t="s">
        <v>783</v>
      </c>
    </row>
    <row r="531" spans="2:65" s="1" customFormat="1" ht="29.25">
      <c r="B531" s="33"/>
      <c r="D531" s="145" t="s">
        <v>159</v>
      </c>
      <c r="F531" s="146" t="s">
        <v>784</v>
      </c>
      <c r="I531" s="147"/>
      <c r="L531" s="33"/>
      <c r="M531" s="148"/>
      <c r="T531" s="54"/>
      <c r="AT531" s="18" t="s">
        <v>159</v>
      </c>
      <c r="AU531" s="18" t="s">
        <v>173</v>
      </c>
    </row>
    <row r="532" spans="2:65" s="1" customFormat="1" ht="11.25">
      <c r="B532" s="33"/>
      <c r="D532" s="149" t="s">
        <v>161</v>
      </c>
      <c r="F532" s="150" t="s">
        <v>785</v>
      </c>
      <c r="I532" s="147"/>
      <c r="L532" s="33"/>
      <c r="M532" s="148"/>
      <c r="T532" s="54"/>
      <c r="AT532" s="18" t="s">
        <v>161</v>
      </c>
      <c r="AU532" s="18" t="s">
        <v>173</v>
      </c>
    </row>
    <row r="533" spans="2:65" s="12" customFormat="1" ht="11.25">
      <c r="B533" s="151"/>
      <c r="D533" s="145" t="s">
        <v>163</v>
      </c>
      <c r="E533" s="152" t="s">
        <v>28</v>
      </c>
      <c r="F533" s="153" t="s">
        <v>464</v>
      </c>
      <c r="H533" s="154">
        <v>2</v>
      </c>
      <c r="I533" s="155"/>
      <c r="L533" s="151"/>
      <c r="M533" s="156"/>
      <c r="T533" s="157"/>
      <c r="AT533" s="152" t="s">
        <v>163</v>
      </c>
      <c r="AU533" s="152" t="s">
        <v>173</v>
      </c>
      <c r="AV533" s="12" t="s">
        <v>82</v>
      </c>
      <c r="AW533" s="12" t="s">
        <v>35</v>
      </c>
      <c r="AX533" s="12" t="s">
        <v>80</v>
      </c>
      <c r="AY533" s="152" t="s">
        <v>150</v>
      </c>
    </row>
    <row r="534" spans="2:65" s="1" customFormat="1" ht="24.2" customHeight="1">
      <c r="B534" s="33"/>
      <c r="C534" s="132" t="s">
        <v>786</v>
      </c>
      <c r="D534" s="132" t="s">
        <v>152</v>
      </c>
      <c r="E534" s="133" t="s">
        <v>787</v>
      </c>
      <c r="F534" s="134" t="s">
        <v>788</v>
      </c>
      <c r="G534" s="135" t="s">
        <v>417</v>
      </c>
      <c r="H534" s="136">
        <v>4</v>
      </c>
      <c r="I534" s="137"/>
      <c r="J534" s="138">
        <f>ROUND(I534*H534,2)</f>
        <v>0</v>
      </c>
      <c r="K534" s="134" t="s">
        <v>156</v>
      </c>
      <c r="L534" s="33"/>
      <c r="M534" s="139" t="s">
        <v>28</v>
      </c>
      <c r="N534" s="140" t="s">
        <v>44</v>
      </c>
      <c r="P534" s="141">
        <f>O534*H534</f>
        <v>0</v>
      </c>
      <c r="Q534" s="141">
        <v>0</v>
      </c>
      <c r="R534" s="141">
        <f>Q534*H534</f>
        <v>0</v>
      </c>
      <c r="S534" s="141">
        <v>4.0000000000000001E-3</v>
      </c>
      <c r="T534" s="142">
        <f>S534*H534</f>
        <v>1.6E-2</v>
      </c>
      <c r="AR534" s="143" t="s">
        <v>157</v>
      </c>
      <c r="AT534" s="143" t="s">
        <v>152</v>
      </c>
      <c r="AU534" s="143" t="s">
        <v>173</v>
      </c>
      <c r="AY534" s="18" t="s">
        <v>150</v>
      </c>
      <c r="BE534" s="144">
        <f>IF(N534="základní",J534,0)</f>
        <v>0</v>
      </c>
      <c r="BF534" s="144">
        <f>IF(N534="snížená",J534,0)</f>
        <v>0</v>
      </c>
      <c r="BG534" s="144">
        <f>IF(N534="zákl. přenesená",J534,0)</f>
        <v>0</v>
      </c>
      <c r="BH534" s="144">
        <f>IF(N534="sníž. přenesená",J534,0)</f>
        <v>0</v>
      </c>
      <c r="BI534" s="144">
        <f>IF(N534="nulová",J534,0)</f>
        <v>0</v>
      </c>
      <c r="BJ534" s="18" t="s">
        <v>80</v>
      </c>
      <c r="BK534" s="144">
        <f>ROUND(I534*H534,2)</f>
        <v>0</v>
      </c>
      <c r="BL534" s="18" t="s">
        <v>157</v>
      </c>
      <c r="BM534" s="143" t="s">
        <v>789</v>
      </c>
    </row>
    <row r="535" spans="2:65" s="1" customFormat="1" ht="29.25">
      <c r="B535" s="33"/>
      <c r="D535" s="145" t="s">
        <v>159</v>
      </c>
      <c r="F535" s="146" t="s">
        <v>790</v>
      </c>
      <c r="I535" s="147"/>
      <c r="L535" s="33"/>
      <c r="M535" s="148"/>
      <c r="T535" s="54"/>
      <c r="AT535" s="18" t="s">
        <v>159</v>
      </c>
      <c r="AU535" s="18" t="s">
        <v>173</v>
      </c>
    </row>
    <row r="536" spans="2:65" s="1" customFormat="1" ht="11.25">
      <c r="B536" s="33"/>
      <c r="D536" s="149" t="s">
        <v>161</v>
      </c>
      <c r="F536" s="150" t="s">
        <v>791</v>
      </c>
      <c r="I536" s="147"/>
      <c r="L536" s="33"/>
      <c r="M536" s="148"/>
      <c r="T536" s="54"/>
      <c r="AT536" s="18" t="s">
        <v>161</v>
      </c>
      <c r="AU536" s="18" t="s">
        <v>173</v>
      </c>
    </row>
    <row r="537" spans="2:65" s="12" customFormat="1" ht="11.25">
      <c r="B537" s="151"/>
      <c r="D537" s="145" t="s">
        <v>163</v>
      </c>
      <c r="E537" s="152" t="s">
        <v>28</v>
      </c>
      <c r="F537" s="153" t="s">
        <v>792</v>
      </c>
      <c r="H537" s="154">
        <v>4</v>
      </c>
      <c r="I537" s="155"/>
      <c r="L537" s="151"/>
      <c r="M537" s="156"/>
      <c r="T537" s="157"/>
      <c r="AT537" s="152" t="s">
        <v>163</v>
      </c>
      <c r="AU537" s="152" t="s">
        <v>173</v>
      </c>
      <c r="AV537" s="12" t="s">
        <v>82</v>
      </c>
      <c r="AW537" s="12" t="s">
        <v>35</v>
      </c>
      <c r="AX537" s="12" t="s">
        <v>80</v>
      </c>
      <c r="AY537" s="152" t="s">
        <v>150</v>
      </c>
    </row>
    <row r="538" spans="2:65" s="11" customFormat="1" ht="22.9" customHeight="1">
      <c r="B538" s="120"/>
      <c r="D538" s="121" t="s">
        <v>72</v>
      </c>
      <c r="E538" s="130" t="s">
        <v>793</v>
      </c>
      <c r="F538" s="130" t="s">
        <v>794</v>
      </c>
      <c r="I538" s="123"/>
      <c r="J538" s="131">
        <f>BK538</f>
        <v>0</v>
      </c>
      <c r="L538" s="120"/>
      <c r="M538" s="125"/>
      <c r="P538" s="126">
        <f>SUM(P539:P586)</f>
        <v>0</v>
      </c>
      <c r="R538" s="126">
        <f>SUM(R539:R586)</f>
        <v>0</v>
      </c>
      <c r="T538" s="127">
        <f>SUM(T539:T586)</f>
        <v>0</v>
      </c>
      <c r="AR538" s="121" t="s">
        <v>80</v>
      </c>
      <c r="AT538" s="128" t="s">
        <v>72</v>
      </c>
      <c r="AU538" s="128" t="s">
        <v>80</v>
      </c>
      <c r="AY538" s="121" t="s">
        <v>150</v>
      </c>
      <c r="BK538" s="129">
        <f>SUM(BK539:BK586)</f>
        <v>0</v>
      </c>
    </row>
    <row r="539" spans="2:65" s="1" customFormat="1" ht="21.75" customHeight="1">
      <c r="B539" s="33"/>
      <c r="C539" s="132" t="s">
        <v>795</v>
      </c>
      <c r="D539" s="132" t="s">
        <v>152</v>
      </c>
      <c r="E539" s="133" t="s">
        <v>796</v>
      </c>
      <c r="F539" s="134" t="s">
        <v>797</v>
      </c>
      <c r="G539" s="135" t="s">
        <v>199</v>
      </c>
      <c r="H539" s="136">
        <v>21.946999999999999</v>
      </c>
      <c r="I539" s="137"/>
      <c r="J539" s="138">
        <f>ROUND(I539*H539,2)</f>
        <v>0</v>
      </c>
      <c r="K539" s="134" t="s">
        <v>156</v>
      </c>
      <c r="L539" s="33"/>
      <c r="M539" s="139" t="s">
        <v>28</v>
      </c>
      <c r="N539" s="140" t="s">
        <v>44</v>
      </c>
      <c r="P539" s="141">
        <f>O539*H539</f>
        <v>0</v>
      </c>
      <c r="Q539" s="141">
        <v>0</v>
      </c>
      <c r="R539" s="141">
        <f>Q539*H539</f>
        <v>0</v>
      </c>
      <c r="S539" s="141">
        <v>0</v>
      </c>
      <c r="T539" s="142">
        <f>S539*H539</f>
        <v>0</v>
      </c>
      <c r="AR539" s="143" t="s">
        <v>157</v>
      </c>
      <c r="AT539" s="143" t="s">
        <v>152</v>
      </c>
      <c r="AU539" s="143" t="s">
        <v>82</v>
      </c>
      <c r="AY539" s="18" t="s">
        <v>150</v>
      </c>
      <c r="BE539" s="144">
        <f>IF(N539="základní",J539,0)</f>
        <v>0</v>
      </c>
      <c r="BF539" s="144">
        <f>IF(N539="snížená",J539,0)</f>
        <v>0</v>
      </c>
      <c r="BG539" s="144">
        <f>IF(N539="zákl. přenesená",J539,0)</f>
        <v>0</v>
      </c>
      <c r="BH539" s="144">
        <f>IF(N539="sníž. přenesená",J539,0)</f>
        <v>0</v>
      </c>
      <c r="BI539" s="144">
        <f>IF(N539="nulová",J539,0)</f>
        <v>0</v>
      </c>
      <c r="BJ539" s="18" t="s">
        <v>80</v>
      </c>
      <c r="BK539" s="144">
        <f>ROUND(I539*H539,2)</f>
        <v>0</v>
      </c>
      <c r="BL539" s="18" t="s">
        <v>157</v>
      </c>
      <c r="BM539" s="143" t="s">
        <v>798</v>
      </c>
    </row>
    <row r="540" spans="2:65" s="1" customFormat="1" ht="19.5">
      <c r="B540" s="33"/>
      <c r="D540" s="145" t="s">
        <v>159</v>
      </c>
      <c r="F540" s="146" t="s">
        <v>799</v>
      </c>
      <c r="I540" s="147"/>
      <c r="L540" s="33"/>
      <c r="M540" s="148"/>
      <c r="T540" s="54"/>
      <c r="AT540" s="18" t="s">
        <v>159</v>
      </c>
      <c r="AU540" s="18" t="s">
        <v>82</v>
      </c>
    </row>
    <row r="541" spans="2:65" s="1" customFormat="1" ht="11.25">
      <c r="B541" s="33"/>
      <c r="D541" s="149" t="s">
        <v>161</v>
      </c>
      <c r="F541" s="150" t="s">
        <v>800</v>
      </c>
      <c r="I541" s="147"/>
      <c r="L541" s="33"/>
      <c r="M541" s="148"/>
      <c r="T541" s="54"/>
      <c r="AT541" s="18" t="s">
        <v>161</v>
      </c>
      <c r="AU541" s="18" t="s">
        <v>82</v>
      </c>
    </row>
    <row r="542" spans="2:65" s="12" customFormat="1" ht="22.5">
      <c r="B542" s="151"/>
      <c r="D542" s="145" t="s">
        <v>163</v>
      </c>
      <c r="E542" s="152" t="s">
        <v>28</v>
      </c>
      <c r="F542" s="153" t="s">
        <v>801</v>
      </c>
      <c r="H542" s="154">
        <v>8.74</v>
      </c>
      <c r="I542" s="155"/>
      <c r="L542" s="151"/>
      <c r="M542" s="156"/>
      <c r="T542" s="157"/>
      <c r="AT542" s="152" t="s">
        <v>163</v>
      </c>
      <c r="AU542" s="152" t="s">
        <v>82</v>
      </c>
      <c r="AV542" s="12" t="s">
        <v>82</v>
      </c>
      <c r="AW542" s="12" t="s">
        <v>35</v>
      </c>
      <c r="AX542" s="12" t="s">
        <v>73</v>
      </c>
      <c r="AY542" s="152" t="s">
        <v>150</v>
      </c>
    </row>
    <row r="543" spans="2:65" s="12" customFormat="1" ht="11.25">
      <c r="B543" s="151"/>
      <c r="D543" s="145" t="s">
        <v>163</v>
      </c>
      <c r="E543" s="152" t="s">
        <v>28</v>
      </c>
      <c r="F543" s="153" t="s">
        <v>802</v>
      </c>
      <c r="H543" s="154">
        <v>13.207000000000001</v>
      </c>
      <c r="I543" s="155"/>
      <c r="L543" s="151"/>
      <c r="M543" s="156"/>
      <c r="T543" s="157"/>
      <c r="AT543" s="152" t="s">
        <v>163</v>
      </c>
      <c r="AU543" s="152" t="s">
        <v>82</v>
      </c>
      <c r="AV543" s="12" t="s">
        <v>82</v>
      </c>
      <c r="AW543" s="12" t="s">
        <v>35</v>
      </c>
      <c r="AX543" s="12" t="s">
        <v>73</v>
      </c>
      <c r="AY543" s="152" t="s">
        <v>150</v>
      </c>
    </row>
    <row r="544" spans="2:65" s="13" customFormat="1" ht="11.25">
      <c r="B544" s="158"/>
      <c r="D544" s="145" t="s">
        <v>163</v>
      </c>
      <c r="E544" s="159" t="s">
        <v>28</v>
      </c>
      <c r="F544" s="160" t="s">
        <v>167</v>
      </c>
      <c r="H544" s="161">
        <v>21.947000000000003</v>
      </c>
      <c r="I544" s="162"/>
      <c r="L544" s="158"/>
      <c r="M544" s="163"/>
      <c r="T544" s="164"/>
      <c r="AT544" s="159" t="s">
        <v>163</v>
      </c>
      <c r="AU544" s="159" t="s">
        <v>82</v>
      </c>
      <c r="AV544" s="13" t="s">
        <v>157</v>
      </c>
      <c r="AW544" s="13" t="s">
        <v>35</v>
      </c>
      <c r="AX544" s="13" t="s">
        <v>80</v>
      </c>
      <c r="AY544" s="159" t="s">
        <v>150</v>
      </c>
    </row>
    <row r="545" spans="2:65" s="1" customFormat="1" ht="24.2" customHeight="1">
      <c r="B545" s="33"/>
      <c r="C545" s="132" t="s">
        <v>708</v>
      </c>
      <c r="D545" s="132" t="s">
        <v>152</v>
      </c>
      <c r="E545" s="133" t="s">
        <v>803</v>
      </c>
      <c r="F545" s="134" t="s">
        <v>804</v>
      </c>
      <c r="G545" s="135" t="s">
        <v>199</v>
      </c>
      <c r="H545" s="136">
        <v>197.52099999999999</v>
      </c>
      <c r="I545" s="137"/>
      <c r="J545" s="138">
        <f>ROUND(I545*H545,2)</f>
        <v>0</v>
      </c>
      <c r="K545" s="134" t="s">
        <v>156</v>
      </c>
      <c r="L545" s="33"/>
      <c r="M545" s="139" t="s">
        <v>28</v>
      </c>
      <c r="N545" s="140" t="s">
        <v>44</v>
      </c>
      <c r="P545" s="141">
        <f>O545*H545</f>
        <v>0</v>
      </c>
      <c r="Q545" s="141">
        <v>0</v>
      </c>
      <c r="R545" s="141">
        <f>Q545*H545</f>
        <v>0</v>
      </c>
      <c r="S545" s="141">
        <v>0</v>
      </c>
      <c r="T545" s="142">
        <f>S545*H545</f>
        <v>0</v>
      </c>
      <c r="AR545" s="143" t="s">
        <v>157</v>
      </c>
      <c r="AT545" s="143" t="s">
        <v>152</v>
      </c>
      <c r="AU545" s="143" t="s">
        <v>82</v>
      </c>
      <c r="AY545" s="18" t="s">
        <v>150</v>
      </c>
      <c r="BE545" s="144">
        <f>IF(N545="základní",J545,0)</f>
        <v>0</v>
      </c>
      <c r="BF545" s="144">
        <f>IF(N545="snížená",J545,0)</f>
        <v>0</v>
      </c>
      <c r="BG545" s="144">
        <f>IF(N545="zákl. přenesená",J545,0)</f>
        <v>0</v>
      </c>
      <c r="BH545" s="144">
        <f>IF(N545="sníž. přenesená",J545,0)</f>
        <v>0</v>
      </c>
      <c r="BI545" s="144">
        <f>IF(N545="nulová",J545,0)</f>
        <v>0</v>
      </c>
      <c r="BJ545" s="18" t="s">
        <v>80</v>
      </c>
      <c r="BK545" s="144">
        <f>ROUND(I545*H545,2)</f>
        <v>0</v>
      </c>
      <c r="BL545" s="18" t="s">
        <v>157</v>
      </c>
      <c r="BM545" s="143" t="s">
        <v>805</v>
      </c>
    </row>
    <row r="546" spans="2:65" s="1" customFormat="1" ht="19.5">
      <c r="B546" s="33"/>
      <c r="D546" s="145" t="s">
        <v>159</v>
      </c>
      <c r="F546" s="146" t="s">
        <v>806</v>
      </c>
      <c r="I546" s="147"/>
      <c r="L546" s="33"/>
      <c r="M546" s="148"/>
      <c r="T546" s="54"/>
      <c r="AT546" s="18" t="s">
        <v>159</v>
      </c>
      <c r="AU546" s="18" t="s">
        <v>82</v>
      </c>
    </row>
    <row r="547" spans="2:65" s="1" customFormat="1" ht="11.25">
      <c r="B547" s="33"/>
      <c r="D547" s="149" t="s">
        <v>161</v>
      </c>
      <c r="F547" s="150" t="s">
        <v>807</v>
      </c>
      <c r="I547" s="147"/>
      <c r="L547" s="33"/>
      <c r="M547" s="148"/>
      <c r="T547" s="54"/>
      <c r="AT547" s="18" t="s">
        <v>161</v>
      </c>
      <c r="AU547" s="18" t="s">
        <v>82</v>
      </c>
    </row>
    <row r="548" spans="2:65" s="1" customFormat="1" ht="19.5">
      <c r="B548" s="33"/>
      <c r="D548" s="145" t="s">
        <v>192</v>
      </c>
      <c r="F548" s="165" t="s">
        <v>193</v>
      </c>
      <c r="I548" s="147"/>
      <c r="L548" s="33"/>
      <c r="M548" s="148"/>
      <c r="T548" s="54"/>
      <c r="AT548" s="18" t="s">
        <v>192</v>
      </c>
      <c r="AU548" s="18" t="s">
        <v>82</v>
      </c>
    </row>
    <row r="549" spans="2:65" s="12" customFormat="1" ht="22.5">
      <c r="B549" s="151"/>
      <c r="D549" s="145" t="s">
        <v>163</v>
      </c>
      <c r="E549" s="152" t="s">
        <v>28</v>
      </c>
      <c r="F549" s="153" t="s">
        <v>808</v>
      </c>
      <c r="H549" s="154">
        <v>78.658000000000001</v>
      </c>
      <c r="I549" s="155"/>
      <c r="L549" s="151"/>
      <c r="M549" s="156"/>
      <c r="T549" s="157"/>
      <c r="AT549" s="152" t="s">
        <v>163</v>
      </c>
      <c r="AU549" s="152" t="s">
        <v>82</v>
      </c>
      <c r="AV549" s="12" t="s">
        <v>82</v>
      </c>
      <c r="AW549" s="12" t="s">
        <v>35</v>
      </c>
      <c r="AX549" s="12" t="s">
        <v>73</v>
      </c>
      <c r="AY549" s="152" t="s">
        <v>150</v>
      </c>
    </row>
    <row r="550" spans="2:65" s="12" customFormat="1" ht="11.25">
      <c r="B550" s="151"/>
      <c r="D550" s="145" t="s">
        <v>163</v>
      </c>
      <c r="E550" s="152" t="s">
        <v>28</v>
      </c>
      <c r="F550" s="153" t="s">
        <v>809</v>
      </c>
      <c r="H550" s="154">
        <v>118.863</v>
      </c>
      <c r="I550" s="155"/>
      <c r="L550" s="151"/>
      <c r="M550" s="156"/>
      <c r="T550" s="157"/>
      <c r="AT550" s="152" t="s">
        <v>163</v>
      </c>
      <c r="AU550" s="152" t="s">
        <v>82</v>
      </c>
      <c r="AV550" s="12" t="s">
        <v>82</v>
      </c>
      <c r="AW550" s="12" t="s">
        <v>35</v>
      </c>
      <c r="AX550" s="12" t="s">
        <v>73</v>
      </c>
      <c r="AY550" s="152" t="s">
        <v>150</v>
      </c>
    </row>
    <row r="551" spans="2:65" s="13" customFormat="1" ht="11.25">
      <c r="B551" s="158"/>
      <c r="D551" s="145" t="s">
        <v>163</v>
      </c>
      <c r="E551" s="159" t="s">
        <v>28</v>
      </c>
      <c r="F551" s="160" t="s">
        <v>167</v>
      </c>
      <c r="H551" s="161">
        <v>197.52100000000002</v>
      </c>
      <c r="I551" s="162"/>
      <c r="L551" s="158"/>
      <c r="M551" s="163"/>
      <c r="T551" s="164"/>
      <c r="AT551" s="159" t="s">
        <v>163</v>
      </c>
      <c r="AU551" s="159" t="s">
        <v>82</v>
      </c>
      <c r="AV551" s="13" t="s">
        <v>157</v>
      </c>
      <c r="AW551" s="13" t="s">
        <v>35</v>
      </c>
      <c r="AX551" s="13" t="s">
        <v>80</v>
      </c>
      <c r="AY551" s="159" t="s">
        <v>150</v>
      </c>
    </row>
    <row r="552" spans="2:65" s="1" customFormat="1" ht="21.75" customHeight="1">
      <c r="B552" s="33"/>
      <c r="C552" s="132" t="s">
        <v>810</v>
      </c>
      <c r="D552" s="132" t="s">
        <v>152</v>
      </c>
      <c r="E552" s="133" t="s">
        <v>811</v>
      </c>
      <c r="F552" s="134" t="s">
        <v>812</v>
      </c>
      <c r="G552" s="135" t="s">
        <v>199</v>
      </c>
      <c r="H552" s="136">
        <v>34.073</v>
      </c>
      <c r="I552" s="137"/>
      <c r="J552" s="138">
        <f>ROUND(I552*H552,2)</f>
        <v>0</v>
      </c>
      <c r="K552" s="134" t="s">
        <v>156</v>
      </c>
      <c r="L552" s="33"/>
      <c r="M552" s="139" t="s">
        <v>28</v>
      </c>
      <c r="N552" s="140" t="s">
        <v>44</v>
      </c>
      <c r="P552" s="141">
        <f>O552*H552</f>
        <v>0</v>
      </c>
      <c r="Q552" s="141">
        <v>0</v>
      </c>
      <c r="R552" s="141">
        <f>Q552*H552</f>
        <v>0</v>
      </c>
      <c r="S552" s="141">
        <v>0</v>
      </c>
      <c r="T552" s="142">
        <f>S552*H552</f>
        <v>0</v>
      </c>
      <c r="AR552" s="143" t="s">
        <v>157</v>
      </c>
      <c r="AT552" s="143" t="s">
        <v>152</v>
      </c>
      <c r="AU552" s="143" t="s">
        <v>82</v>
      </c>
      <c r="AY552" s="18" t="s">
        <v>150</v>
      </c>
      <c r="BE552" s="144">
        <f>IF(N552="základní",J552,0)</f>
        <v>0</v>
      </c>
      <c r="BF552" s="144">
        <f>IF(N552="snížená",J552,0)</f>
        <v>0</v>
      </c>
      <c r="BG552" s="144">
        <f>IF(N552="zákl. přenesená",J552,0)</f>
        <v>0</v>
      </c>
      <c r="BH552" s="144">
        <f>IF(N552="sníž. přenesená",J552,0)</f>
        <v>0</v>
      </c>
      <c r="BI552" s="144">
        <f>IF(N552="nulová",J552,0)</f>
        <v>0</v>
      </c>
      <c r="BJ552" s="18" t="s">
        <v>80</v>
      </c>
      <c r="BK552" s="144">
        <f>ROUND(I552*H552,2)</f>
        <v>0</v>
      </c>
      <c r="BL552" s="18" t="s">
        <v>157</v>
      </c>
      <c r="BM552" s="143" t="s">
        <v>813</v>
      </c>
    </row>
    <row r="553" spans="2:65" s="1" customFormat="1" ht="19.5">
      <c r="B553" s="33"/>
      <c r="D553" s="145" t="s">
        <v>159</v>
      </c>
      <c r="F553" s="146" t="s">
        <v>814</v>
      </c>
      <c r="I553" s="147"/>
      <c r="L553" s="33"/>
      <c r="M553" s="148"/>
      <c r="T553" s="54"/>
      <c r="AT553" s="18" t="s">
        <v>159</v>
      </c>
      <c r="AU553" s="18" t="s">
        <v>82</v>
      </c>
    </row>
    <row r="554" spans="2:65" s="1" customFormat="1" ht="11.25">
      <c r="B554" s="33"/>
      <c r="D554" s="149" t="s">
        <v>161</v>
      </c>
      <c r="F554" s="150" t="s">
        <v>815</v>
      </c>
      <c r="I554" s="147"/>
      <c r="L554" s="33"/>
      <c r="M554" s="148"/>
      <c r="T554" s="54"/>
      <c r="AT554" s="18" t="s">
        <v>161</v>
      </c>
      <c r="AU554" s="18" t="s">
        <v>82</v>
      </c>
    </row>
    <row r="555" spans="2:65" s="12" customFormat="1" ht="22.5">
      <c r="B555" s="151"/>
      <c r="D555" s="145" t="s">
        <v>163</v>
      </c>
      <c r="E555" s="152" t="s">
        <v>28</v>
      </c>
      <c r="F555" s="153" t="s">
        <v>816</v>
      </c>
      <c r="H555" s="154">
        <v>16.672999999999998</v>
      </c>
      <c r="I555" s="155"/>
      <c r="L555" s="151"/>
      <c r="M555" s="156"/>
      <c r="T555" s="157"/>
      <c r="AT555" s="152" t="s">
        <v>163</v>
      </c>
      <c r="AU555" s="152" t="s">
        <v>82</v>
      </c>
      <c r="AV555" s="12" t="s">
        <v>82</v>
      </c>
      <c r="AW555" s="12" t="s">
        <v>35</v>
      </c>
      <c r="AX555" s="12" t="s">
        <v>73</v>
      </c>
      <c r="AY555" s="152" t="s">
        <v>150</v>
      </c>
    </row>
    <row r="556" spans="2:65" s="12" customFormat="1" ht="22.5">
      <c r="B556" s="151"/>
      <c r="D556" s="145" t="s">
        <v>163</v>
      </c>
      <c r="E556" s="152" t="s">
        <v>28</v>
      </c>
      <c r="F556" s="153" t="s">
        <v>817</v>
      </c>
      <c r="H556" s="154">
        <v>8.0180000000000007</v>
      </c>
      <c r="I556" s="155"/>
      <c r="L556" s="151"/>
      <c r="M556" s="156"/>
      <c r="T556" s="157"/>
      <c r="AT556" s="152" t="s">
        <v>163</v>
      </c>
      <c r="AU556" s="152" t="s">
        <v>82</v>
      </c>
      <c r="AV556" s="12" t="s">
        <v>82</v>
      </c>
      <c r="AW556" s="12" t="s">
        <v>35</v>
      </c>
      <c r="AX556" s="12" t="s">
        <v>73</v>
      </c>
      <c r="AY556" s="152" t="s">
        <v>150</v>
      </c>
    </row>
    <row r="557" spans="2:65" s="12" customFormat="1" ht="11.25">
      <c r="B557" s="151"/>
      <c r="D557" s="145" t="s">
        <v>163</v>
      </c>
      <c r="E557" s="152" t="s">
        <v>28</v>
      </c>
      <c r="F557" s="153" t="s">
        <v>818</v>
      </c>
      <c r="H557" s="154">
        <v>9.3819999999999997</v>
      </c>
      <c r="I557" s="155"/>
      <c r="L557" s="151"/>
      <c r="M557" s="156"/>
      <c r="T557" s="157"/>
      <c r="AT557" s="152" t="s">
        <v>163</v>
      </c>
      <c r="AU557" s="152" t="s">
        <v>82</v>
      </c>
      <c r="AV557" s="12" t="s">
        <v>82</v>
      </c>
      <c r="AW557" s="12" t="s">
        <v>35</v>
      </c>
      <c r="AX557" s="12" t="s">
        <v>73</v>
      </c>
      <c r="AY557" s="152" t="s">
        <v>150</v>
      </c>
    </row>
    <row r="558" spans="2:65" s="13" customFormat="1" ht="11.25">
      <c r="B558" s="158"/>
      <c r="D558" s="145" t="s">
        <v>163</v>
      </c>
      <c r="E558" s="159" t="s">
        <v>28</v>
      </c>
      <c r="F558" s="160" t="s">
        <v>167</v>
      </c>
      <c r="H558" s="161">
        <v>34.073</v>
      </c>
      <c r="I558" s="162"/>
      <c r="L558" s="158"/>
      <c r="M558" s="163"/>
      <c r="T558" s="164"/>
      <c r="AT558" s="159" t="s">
        <v>163</v>
      </c>
      <c r="AU558" s="159" t="s">
        <v>82</v>
      </c>
      <c r="AV558" s="13" t="s">
        <v>157</v>
      </c>
      <c r="AW558" s="13" t="s">
        <v>35</v>
      </c>
      <c r="AX558" s="13" t="s">
        <v>80</v>
      </c>
      <c r="AY558" s="159" t="s">
        <v>150</v>
      </c>
    </row>
    <row r="559" spans="2:65" s="1" customFormat="1" ht="24.2" customHeight="1">
      <c r="B559" s="33"/>
      <c r="C559" s="132" t="s">
        <v>819</v>
      </c>
      <c r="D559" s="132" t="s">
        <v>152</v>
      </c>
      <c r="E559" s="133" t="s">
        <v>820</v>
      </c>
      <c r="F559" s="134" t="s">
        <v>821</v>
      </c>
      <c r="G559" s="135" t="s">
        <v>199</v>
      </c>
      <c r="H559" s="136">
        <v>258.54199999999997</v>
      </c>
      <c r="I559" s="137"/>
      <c r="J559" s="138">
        <f>ROUND(I559*H559,2)</f>
        <v>0</v>
      </c>
      <c r="K559" s="134" t="s">
        <v>156</v>
      </c>
      <c r="L559" s="33"/>
      <c r="M559" s="139" t="s">
        <v>28</v>
      </c>
      <c r="N559" s="140" t="s">
        <v>44</v>
      </c>
      <c r="P559" s="141">
        <f>O559*H559</f>
        <v>0</v>
      </c>
      <c r="Q559" s="141">
        <v>0</v>
      </c>
      <c r="R559" s="141">
        <f>Q559*H559</f>
        <v>0</v>
      </c>
      <c r="S559" s="141">
        <v>0</v>
      </c>
      <c r="T559" s="142">
        <f>S559*H559</f>
        <v>0</v>
      </c>
      <c r="AR559" s="143" t="s">
        <v>157</v>
      </c>
      <c r="AT559" s="143" t="s">
        <v>152</v>
      </c>
      <c r="AU559" s="143" t="s">
        <v>82</v>
      </c>
      <c r="AY559" s="18" t="s">
        <v>150</v>
      </c>
      <c r="BE559" s="144">
        <f>IF(N559="základní",J559,0)</f>
        <v>0</v>
      </c>
      <c r="BF559" s="144">
        <f>IF(N559="snížená",J559,0)</f>
        <v>0</v>
      </c>
      <c r="BG559" s="144">
        <f>IF(N559="zákl. přenesená",J559,0)</f>
        <v>0</v>
      </c>
      <c r="BH559" s="144">
        <f>IF(N559="sníž. přenesená",J559,0)</f>
        <v>0</v>
      </c>
      <c r="BI559" s="144">
        <f>IF(N559="nulová",J559,0)</f>
        <v>0</v>
      </c>
      <c r="BJ559" s="18" t="s">
        <v>80</v>
      </c>
      <c r="BK559" s="144">
        <f>ROUND(I559*H559,2)</f>
        <v>0</v>
      </c>
      <c r="BL559" s="18" t="s">
        <v>157</v>
      </c>
      <c r="BM559" s="143" t="s">
        <v>822</v>
      </c>
    </row>
    <row r="560" spans="2:65" s="1" customFormat="1" ht="19.5">
      <c r="B560" s="33"/>
      <c r="D560" s="145" t="s">
        <v>159</v>
      </c>
      <c r="F560" s="146" t="s">
        <v>806</v>
      </c>
      <c r="I560" s="147"/>
      <c r="L560" s="33"/>
      <c r="M560" s="148"/>
      <c r="T560" s="54"/>
      <c r="AT560" s="18" t="s">
        <v>159</v>
      </c>
      <c r="AU560" s="18" t="s">
        <v>82</v>
      </c>
    </row>
    <row r="561" spans="2:65" s="1" customFormat="1" ht="11.25">
      <c r="B561" s="33"/>
      <c r="D561" s="149" t="s">
        <v>161</v>
      </c>
      <c r="F561" s="150" t="s">
        <v>823</v>
      </c>
      <c r="I561" s="147"/>
      <c r="L561" s="33"/>
      <c r="M561" s="148"/>
      <c r="T561" s="54"/>
      <c r="AT561" s="18" t="s">
        <v>161</v>
      </c>
      <c r="AU561" s="18" t="s">
        <v>82</v>
      </c>
    </row>
    <row r="562" spans="2:65" s="1" customFormat="1" ht="19.5">
      <c r="B562" s="33"/>
      <c r="D562" s="145" t="s">
        <v>192</v>
      </c>
      <c r="F562" s="165" t="s">
        <v>193</v>
      </c>
      <c r="I562" s="147"/>
      <c r="L562" s="33"/>
      <c r="M562" s="148"/>
      <c r="T562" s="54"/>
      <c r="AT562" s="18" t="s">
        <v>192</v>
      </c>
      <c r="AU562" s="18" t="s">
        <v>82</v>
      </c>
    </row>
    <row r="563" spans="2:65" s="12" customFormat="1" ht="33.75">
      <c r="B563" s="151"/>
      <c r="D563" s="145" t="s">
        <v>163</v>
      </c>
      <c r="E563" s="152" t="s">
        <v>28</v>
      </c>
      <c r="F563" s="153" t="s">
        <v>824</v>
      </c>
      <c r="H563" s="154">
        <v>150.053</v>
      </c>
      <c r="I563" s="155"/>
      <c r="L563" s="151"/>
      <c r="M563" s="156"/>
      <c r="T563" s="157"/>
      <c r="AT563" s="152" t="s">
        <v>163</v>
      </c>
      <c r="AU563" s="152" t="s">
        <v>82</v>
      </c>
      <c r="AV563" s="12" t="s">
        <v>82</v>
      </c>
      <c r="AW563" s="12" t="s">
        <v>35</v>
      </c>
      <c r="AX563" s="12" t="s">
        <v>73</v>
      </c>
      <c r="AY563" s="152" t="s">
        <v>150</v>
      </c>
    </row>
    <row r="564" spans="2:65" s="12" customFormat="1" ht="22.5">
      <c r="B564" s="151"/>
      <c r="D564" s="145" t="s">
        <v>163</v>
      </c>
      <c r="E564" s="152" t="s">
        <v>28</v>
      </c>
      <c r="F564" s="153" t="s">
        <v>825</v>
      </c>
      <c r="H564" s="154">
        <v>24.055</v>
      </c>
      <c r="I564" s="155"/>
      <c r="L564" s="151"/>
      <c r="M564" s="156"/>
      <c r="T564" s="157"/>
      <c r="AT564" s="152" t="s">
        <v>163</v>
      </c>
      <c r="AU564" s="152" t="s">
        <v>82</v>
      </c>
      <c r="AV564" s="12" t="s">
        <v>82</v>
      </c>
      <c r="AW564" s="12" t="s">
        <v>35</v>
      </c>
      <c r="AX564" s="12" t="s">
        <v>73</v>
      </c>
      <c r="AY564" s="152" t="s">
        <v>150</v>
      </c>
    </row>
    <row r="565" spans="2:65" s="12" customFormat="1" ht="22.5">
      <c r="B565" s="151"/>
      <c r="D565" s="145" t="s">
        <v>163</v>
      </c>
      <c r="E565" s="152" t="s">
        <v>28</v>
      </c>
      <c r="F565" s="153" t="s">
        <v>826</v>
      </c>
      <c r="H565" s="154">
        <v>84.433999999999997</v>
      </c>
      <c r="I565" s="155"/>
      <c r="L565" s="151"/>
      <c r="M565" s="156"/>
      <c r="T565" s="157"/>
      <c r="AT565" s="152" t="s">
        <v>163</v>
      </c>
      <c r="AU565" s="152" t="s">
        <v>82</v>
      </c>
      <c r="AV565" s="12" t="s">
        <v>82</v>
      </c>
      <c r="AW565" s="12" t="s">
        <v>35</v>
      </c>
      <c r="AX565" s="12" t="s">
        <v>73</v>
      </c>
      <c r="AY565" s="152" t="s">
        <v>150</v>
      </c>
    </row>
    <row r="566" spans="2:65" s="13" customFormat="1" ht="11.25">
      <c r="B566" s="158"/>
      <c r="D566" s="145" t="s">
        <v>163</v>
      </c>
      <c r="E566" s="159" t="s">
        <v>28</v>
      </c>
      <c r="F566" s="160" t="s">
        <v>167</v>
      </c>
      <c r="H566" s="161">
        <v>258.54200000000003</v>
      </c>
      <c r="I566" s="162"/>
      <c r="L566" s="158"/>
      <c r="M566" s="163"/>
      <c r="T566" s="164"/>
      <c r="AT566" s="159" t="s">
        <v>163</v>
      </c>
      <c r="AU566" s="159" t="s">
        <v>82</v>
      </c>
      <c r="AV566" s="13" t="s">
        <v>157</v>
      </c>
      <c r="AW566" s="13" t="s">
        <v>35</v>
      </c>
      <c r="AX566" s="13" t="s">
        <v>80</v>
      </c>
      <c r="AY566" s="159" t="s">
        <v>150</v>
      </c>
    </row>
    <row r="567" spans="2:65" s="1" customFormat="1" ht="24.2" customHeight="1">
      <c r="B567" s="33"/>
      <c r="C567" s="132" t="s">
        <v>827</v>
      </c>
      <c r="D567" s="132" t="s">
        <v>152</v>
      </c>
      <c r="E567" s="133" t="s">
        <v>828</v>
      </c>
      <c r="F567" s="134" t="s">
        <v>829</v>
      </c>
      <c r="G567" s="135" t="s">
        <v>199</v>
      </c>
      <c r="H567" s="136">
        <v>8.0180000000000007</v>
      </c>
      <c r="I567" s="137"/>
      <c r="J567" s="138">
        <f>ROUND(I567*H567,2)</f>
        <v>0</v>
      </c>
      <c r="K567" s="134" t="s">
        <v>156</v>
      </c>
      <c r="L567" s="33"/>
      <c r="M567" s="139" t="s">
        <v>28</v>
      </c>
      <c r="N567" s="140" t="s">
        <v>44</v>
      </c>
      <c r="P567" s="141">
        <f>O567*H567</f>
        <v>0</v>
      </c>
      <c r="Q567" s="141">
        <v>0</v>
      </c>
      <c r="R567" s="141">
        <f>Q567*H567</f>
        <v>0</v>
      </c>
      <c r="S567" s="141">
        <v>0</v>
      </c>
      <c r="T567" s="142">
        <f>S567*H567</f>
        <v>0</v>
      </c>
      <c r="AR567" s="143" t="s">
        <v>157</v>
      </c>
      <c r="AT567" s="143" t="s">
        <v>152</v>
      </c>
      <c r="AU567" s="143" t="s">
        <v>82</v>
      </c>
      <c r="AY567" s="18" t="s">
        <v>150</v>
      </c>
      <c r="BE567" s="144">
        <f>IF(N567="základní",J567,0)</f>
        <v>0</v>
      </c>
      <c r="BF567" s="144">
        <f>IF(N567="snížená",J567,0)</f>
        <v>0</v>
      </c>
      <c r="BG567" s="144">
        <f>IF(N567="zákl. přenesená",J567,0)</f>
        <v>0</v>
      </c>
      <c r="BH567" s="144">
        <f>IF(N567="sníž. přenesená",J567,0)</f>
        <v>0</v>
      </c>
      <c r="BI567" s="144">
        <f>IF(N567="nulová",J567,0)</f>
        <v>0</v>
      </c>
      <c r="BJ567" s="18" t="s">
        <v>80</v>
      </c>
      <c r="BK567" s="144">
        <f>ROUND(I567*H567,2)</f>
        <v>0</v>
      </c>
      <c r="BL567" s="18" t="s">
        <v>157</v>
      </c>
      <c r="BM567" s="143" t="s">
        <v>830</v>
      </c>
    </row>
    <row r="568" spans="2:65" s="1" customFormat="1" ht="11.25">
      <c r="B568" s="33"/>
      <c r="D568" s="145" t="s">
        <v>159</v>
      </c>
      <c r="F568" s="146" t="s">
        <v>831</v>
      </c>
      <c r="I568" s="147"/>
      <c r="L568" s="33"/>
      <c r="M568" s="148"/>
      <c r="T568" s="54"/>
      <c r="AT568" s="18" t="s">
        <v>159</v>
      </c>
      <c r="AU568" s="18" t="s">
        <v>82</v>
      </c>
    </row>
    <row r="569" spans="2:65" s="1" customFormat="1" ht="11.25">
      <c r="B569" s="33"/>
      <c r="D569" s="149" t="s">
        <v>161</v>
      </c>
      <c r="F569" s="150" t="s">
        <v>832</v>
      </c>
      <c r="I569" s="147"/>
      <c r="L569" s="33"/>
      <c r="M569" s="148"/>
      <c r="T569" s="54"/>
      <c r="AT569" s="18" t="s">
        <v>161</v>
      </c>
      <c r="AU569" s="18" t="s">
        <v>82</v>
      </c>
    </row>
    <row r="570" spans="2:65" s="12" customFormat="1" ht="11.25">
      <c r="B570" s="151"/>
      <c r="D570" s="145" t="s">
        <v>163</v>
      </c>
      <c r="E570" s="152" t="s">
        <v>28</v>
      </c>
      <c r="F570" s="153" t="s">
        <v>833</v>
      </c>
      <c r="H570" s="154">
        <v>8.0180000000000007</v>
      </c>
      <c r="I570" s="155"/>
      <c r="L570" s="151"/>
      <c r="M570" s="156"/>
      <c r="T570" s="157"/>
      <c r="AT570" s="152" t="s">
        <v>163</v>
      </c>
      <c r="AU570" s="152" t="s">
        <v>82</v>
      </c>
      <c r="AV570" s="12" t="s">
        <v>82</v>
      </c>
      <c r="AW570" s="12" t="s">
        <v>35</v>
      </c>
      <c r="AX570" s="12" t="s">
        <v>80</v>
      </c>
      <c r="AY570" s="152" t="s">
        <v>150</v>
      </c>
    </row>
    <row r="571" spans="2:65" s="1" customFormat="1" ht="37.9" customHeight="1">
      <c r="B571" s="33"/>
      <c r="C571" s="132" t="s">
        <v>834</v>
      </c>
      <c r="D571" s="132" t="s">
        <v>152</v>
      </c>
      <c r="E571" s="133" t="s">
        <v>835</v>
      </c>
      <c r="F571" s="134" t="s">
        <v>836</v>
      </c>
      <c r="G571" s="135" t="s">
        <v>199</v>
      </c>
      <c r="H571" s="136">
        <v>16.672999999999998</v>
      </c>
      <c r="I571" s="137"/>
      <c r="J571" s="138">
        <f>ROUND(I571*H571,2)</f>
        <v>0</v>
      </c>
      <c r="K571" s="134" t="s">
        <v>156</v>
      </c>
      <c r="L571" s="33"/>
      <c r="M571" s="139" t="s">
        <v>28</v>
      </c>
      <c r="N571" s="140" t="s">
        <v>44</v>
      </c>
      <c r="P571" s="141">
        <f>O571*H571</f>
        <v>0</v>
      </c>
      <c r="Q571" s="141">
        <v>0</v>
      </c>
      <c r="R571" s="141">
        <f>Q571*H571</f>
        <v>0</v>
      </c>
      <c r="S571" s="141">
        <v>0</v>
      </c>
      <c r="T571" s="142">
        <f>S571*H571</f>
        <v>0</v>
      </c>
      <c r="AR571" s="143" t="s">
        <v>157</v>
      </c>
      <c r="AT571" s="143" t="s">
        <v>152</v>
      </c>
      <c r="AU571" s="143" t="s">
        <v>82</v>
      </c>
      <c r="AY571" s="18" t="s">
        <v>150</v>
      </c>
      <c r="BE571" s="144">
        <f>IF(N571="základní",J571,0)</f>
        <v>0</v>
      </c>
      <c r="BF571" s="144">
        <f>IF(N571="snížená",J571,0)</f>
        <v>0</v>
      </c>
      <c r="BG571" s="144">
        <f>IF(N571="zákl. přenesená",J571,0)</f>
        <v>0</v>
      </c>
      <c r="BH571" s="144">
        <f>IF(N571="sníž. přenesená",J571,0)</f>
        <v>0</v>
      </c>
      <c r="BI571" s="144">
        <f>IF(N571="nulová",J571,0)</f>
        <v>0</v>
      </c>
      <c r="BJ571" s="18" t="s">
        <v>80</v>
      </c>
      <c r="BK571" s="144">
        <f>ROUND(I571*H571,2)</f>
        <v>0</v>
      </c>
      <c r="BL571" s="18" t="s">
        <v>157</v>
      </c>
      <c r="BM571" s="143" t="s">
        <v>837</v>
      </c>
    </row>
    <row r="572" spans="2:65" s="1" customFormat="1" ht="29.25">
      <c r="B572" s="33"/>
      <c r="D572" s="145" t="s">
        <v>159</v>
      </c>
      <c r="F572" s="146" t="s">
        <v>838</v>
      </c>
      <c r="I572" s="147"/>
      <c r="L572" s="33"/>
      <c r="M572" s="148"/>
      <c r="T572" s="54"/>
      <c r="AT572" s="18" t="s">
        <v>159</v>
      </c>
      <c r="AU572" s="18" t="s">
        <v>82</v>
      </c>
    </row>
    <row r="573" spans="2:65" s="1" customFormat="1" ht="11.25">
      <c r="B573" s="33"/>
      <c r="D573" s="149" t="s">
        <v>161</v>
      </c>
      <c r="F573" s="150" t="s">
        <v>839</v>
      </c>
      <c r="I573" s="147"/>
      <c r="L573" s="33"/>
      <c r="M573" s="148"/>
      <c r="T573" s="54"/>
      <c r="AT573" s="18" t="s">
        <v>161</v>
      </c>
      <c r="AU573" s="18" t="s">
        <v>82</v>
      </c>
    </row>
    <row r="574" spans="2:65" s="12" customFormat="1" ht="22.5">
      <c r="B574" s="151"/>
      <c r="D574" s="145" t="s">
        <v>163</v>
      </c>
      <c r="E574" s="152" t="s">
        <v>28</v>
      </c>
      <c r="F574" s="153" t="s">
        <v>840</v>
      </c>
      <c r="H574" s="154">
        <v>16.672999999999998</v>
      </c>
      <c r="I574" s="155"/>
      <c r="L574" s="151"/>
      <c r="M574" s="156"/>
      <c r="T574" s="157"/>
      <c r="AT574" s="152" t="s">
        <v>163</v>
      </c>
      <c r="AU574" s="152" t="s">
        <v>82</v>
      </c>
      <c r="AV574" s="12" t="s">
        <v>82</v>
      </c>
      <c r="AW574" s="12" t="s">
        <v>35</v>
      </c>
      <c r="AX574" s="12" t="s">
        <v>73</v>
      </c>
      <c r="AY574" s="152" t="s">
        <v>150</v>
      </c>
    </row>
    <row r="575" spans="2:65" s="13" customFormat="1" ht="11.25">
      <c r="B575" s="158"/>
      <c r="D575" s="145" t="s">
        <v>163</v>
      </c>
      <c r="E575" s="159" t="s">
        <v>28</v>
      </c>
      <c r="F575" s="160" t="s">
        <v>167</v>
      </c>
      <c r="H575" s="161">
        <v>16.672999999999998</v>
      </c>
      <c r="I575" s="162"/>
      <c r="L575" s="158"/>
      <c r="M575" s="163"/>
      <c r="T575" s="164"/>
      <c r="AT575" s="159" t="s">
        <v>163</v>
      </c>
      <c r="AU575" s="159" t="s">
        <v>82</v>
      </c>
      <c r="AV575" s="13" t="s">
        <v>157</v>
      </c>
      <c r="AW575" s="13" t="s">
        <v>35</v>
      </c>
      <c r="AX575" s="13" t="s">
        <v>80</v>
      </c>
      <c r="AY575" s="159" t="s">
        <v>150</v>
      </c>
    </row>
    <row r="576" spans="2:65" s="1" customFormat="1" ht="44.25" customHeight="1">
      <c r="B576" s="33"/>
      <c r="C576" s="132" t="s">
        <v>841</v>
      </c>
      <c r="D576" s="132" t="s">
        <v>152</v>
      </c>
      <c r="E576" s="133" t="s">
        <v>842</v>
      </c>
      <c r="F576" s="134" t="s">
        <v>843</v>
      </c>
      <c r="G576" s="135" t="s">
        <v>199</v>
      </c>
      <c r="H576" s="136">
        <v>18.122</v>
      </c>
      <c r="I576" s="137"/>
      <c r="J576" s="138">
        <f>ROUND(I576*H576,2)</f>
        <v>0</v>
      </c>
      <c r="K576" s="134" t="s">
        <v>156</v>
      </c>
      <c r="L576" s="33"/>
      <c r="M576" s="139" t="s">
        <v>28</v>
      </c>
      <c r="N576" s="140" t="s">
        <v>44</v>
      </c>
      <c r="P576" s="141">
        <f>O576*H576</f>
        <v>0</v>
      </c>
      <c r="Q576" s="141">
        <v>0</v>
      </c>
      <c r="R576" s="141">
        <f>Q576*H576</f>
        <v>0</v>
      </c>
      <c r="S576" s="141">
        <v>0</v>
      </c>
      <c r="T576" s="142">
        <f>S576*H576</f>
        <v>0</v>
      </c>
      <c r="AR576" s="143" t="s">
        <v>157</v>
      </c>
      <c r="AT576" s="143" t="s">
        <v>152</v>
      </c>
      <c r="AU576" s="143" t="s">
        <v>82</v>
      </c>
      <c r="AY576" s="18" t="s">
        <v>150</v>
      </c>
      <c r="BE576" s="144">
        <f>IF(N576="základní",J576,0)</f>
        <v>0</v>
      </c>
      <c r="BF576" s="144">
        <f>IF(N576="snížená",J576,0)</f>
        <v>0</v>
      </c>
      <c r="BG576" s="144">
        <f>IF(N576="zákl. přenesená",J576,0)</f>
        <v>0</v>
      </c>
      <c r="BH576" s="144">
        <f>IF(N576="sníž. přenesená",J576,0)</f>
        <v>0</v>
      </c>
      <c r="BI576" s="144">
        <f>IF(N576="nulová",J576,0)</f>
        <v>0</v>
      </c>
      <c r="BJ576" s="18" t="s">
        <v>80</v>
      </c>
      <c r="BK576" s="144">
        <f>ROUND(I576*H576,2)</f>
        <v>0</v>
      </c>
      <c r="BL576" s="18" t="s">
        <v>157</v>
      </c>
      <c r="BM576" s="143" t="s">
        <v>844</v>
      </c>
    </row>
    <row r="577" spans="2:65" s="1" customFormat="1" ht="29.25">
      <c r="B577" s="33"/>
      <c r="D577" s="145" t="s">
        <v>159</v>
      </c>
      <c r="F577" s="146" t="s">
        <v>201</v>
      </c>
      <c r="I577" s="147"/>
      <c r="L577" s="33"/>
      <c r="M577" s="148"/>
      <c r="T577" s="54"/>
      <c r="AT577" s="18" t="s">
        <v>159</v>
      </c>
      <c r="AU577" s="18" t="s">
        <v>82</v>
      </c>
    </row>
    <row r="578" spans="2:65" s="1" customFormat="1" ht="11.25">
      <c r="B578" s="33"/>
      <c r="D578" s="149" t="s">
        <v>161</v>
      </c>
      <c r="F578" s="150" t="s">
        <v>845</v>
      </c>
      <c r="I578" s="147"/>
      <c r="L578" s="33"/>
      <c r="M578" s="148"/>
      <c r="T578" s="54"/>
      <c r="AT578" s="18" t="s">
        <v>161</v>
      </c>
      <c r="AU578" s="18" t="s">
        <v>82</v>
      </c>
    </row>
    <row r="579" spans="2:65" s="12" customFormat="1" ht="11.25">
      <c r="B579" s="151"/>
      <c r="D579" s="145" t="s">
        <v>163</v>
      </c>
      <c r="E579" s="152" t="s">
        <v>28</v>
      </c>
      <c r="F579" s="153" t="s">
        <v>846</v>
      </c>
      <c r="H579" s="154">
        <v>8.74</v>
      </c>
      <c r="I579" s="155"/>
      <c r="L579" s="151"/>
      <c r="M579" s="156"/>
      <c r="T579" s="157"/>
      <c r="AT579" s="152" t="s">
        <v>163</v>
      </c>
      <c r="AU579" s="152" t="s">
        <v>82</v>
      </c>
      <c r="AV579" s="12" t="s">
        <v>82</v>
      </c>
      <c r="AW579" s="12" t="s">
        <v>35</v>
      </c>
      <c r="AX579" s="12" t="s">
        <v>73</v>
      </c>
      <c r="AY579" s="152" t="s">
        <v>150</v>
      </c>
    </row>
    <row r="580" spans="2:65" s="12" customFormat="1" ht="11.25">
      <c r="B580" s="151"/>
      <c r="D580" s="145" t="s">
        <v>163</v>
      </c>
      <c r="E580" s="152" t="s">
        <v>28</v>
      </c>
      <c r="F580" s="153" t="s">
        <v>847</v>
      </c>
      <c r="H580" s="154">
        <v>9.3819999999999997</v>
      </c>
      <c r="I580" s="155"/>
      <c r="L580" s="151"/>
      <c r="M580" s="156"/>
      <c r="T580" s="157"/>
      <c r="AT580" s="152" t="s">
        <v>163</v>
      </c>
      <c r="AU580" s="152" t="s">
        <v>82</v>
      </c>
      <c r="AV580" s="12" t="s">
        <v>82</v>
      </c>
      <c r="AW580" s="12" t="s">
        <v>35</v>
      </c>
      <c r="AX580" s="12" t="s">
        <v>73</v>
      </c>
      <c r="AY580" s="152" t="s">
        <v>150</v>
      </c>
    </row>
    <row r="581" spans="2:65" s="13" customFormat="1" ht="11.25">
      <c r="B581" s="158"/>
      <c r="D581" s="145" t="s">
        <v>163</v>
      </c>
      <c r="E581" s="159" t="s">
        <v>28</v>
      </c>
      <c r="F581" s="160" t="s">
        <v>167</v>
      </c>
      <c r="H581" s="161">
        <v>18.122</v>
      </c>
      <c r="I581" s="162"/>
      <c r="L581" s="158"/>
      <c r="M581" s="163"/>
      <c r="T581" s="164"/>
      <c r="AT581" s="159" t="s">
        <v>163</v>
      </c>
      <c r="AU581" s="159" t="s">
        <v>82</v>
      </c>
      <c r="AV581" s="13" t="s">
        <v>157</v>
      </c>
      <c r="AW581" s="13" t="s">
        <v>35</v>
      </c>
      <c r="AX581" s="13" t="s">
        <v>80</v>
      </c>
      <c r="AY581" s="159" t="s">
        <v>150</v>
      </c>
    </row>
    <row r="582" spans="2:65" s="1" customFormat="1" ht="44.25" customHeight="1">
      <c r="B582" s="33"/>
      <c r="C582" s="132" t="s">
        <v>848</v>
      </c>
      <c r="D582" s="132" t="s">
        <v>152</v>
      </c>
      <c r="E582" s="133" t="s">
        <v>849</v>
      </c>
      <c r="F582" s="134" t="s">
        <v>850</v>
      </c>
      <c r="G582" s="135" t="s">
        <v>199</v>
      </c>
      <c r="H582" s="136">
        <v>13.207000000000001</v>
      </c>
      <c r="I582" s="137"/>
      <c r="J582" s="138">
        <f>ROUND(I582*H582,2)</f>
        <v>0</v>
      </c>
      <c r="K582" s="134" t="s">
        <v>156</v>
      </c>
      <c r="L582" s="33"/>
      <c r="M582" s="139" t="s">
        <v>28</v>
      </c>
      <c r="N582" s="140" t="s">
        <v>44</v>
      </c>
      <c r="P582" s="141">
        <f>O582*H582</f>
        <v>0</v>
      </c>
      <c r="Q582" s="141">
        <v>0</v>
      </c>
      <c r="R582" s="141">
        <f>Q582*H582</f>
        <v>0</v>
      </c>
      <c r="S582" s="141">
        <v>0</v>
      </c>
      <c r="T582" s="142">
        <f>S582*H582</f>
        <v>0</v>
      </c>
      <c r="AR582" s="143" t="s">
        <v>157</v>
      </c>
      <c r="AT582" s="143" t="s">
        <v>152</v>
      </c>
      <c r="AU582" s="143" t="s">
        <v>82</v>
      </c>
      <c r="AY582" s="18" t="s">
        <v>150</v>
      </c>
      <c r="BE582" s="144">
        <f>IF(N582="základní",J582,0)</f>
        <v>0</v>
      </c>
      <c r="BF582" s="144">
        <f>IF(N582="snížená",J582,0)</f>
        <v>0</v>
      </c>
      <c r="BG582" s="144">
        <f>IF(N582="zákl. přenesená",J582,0)</f>
        <v>0</v>
      </c>
      <c r="BH582" s="144">
        <f>IF(N582="sníž. přenesená",J582,0)</f>
        <v>0</v>
      </c>
      <c r="BI582" s="144">
        <f>IF(N582="nulová",J582,0)</f>
        <v>0</v>
      </c>
      <c r="BJ582" s="18" t="s">
        <v>80</v>
      </c>
      <c r="BK582" s="144">
        <f>ROUND(I582*H582,2)</f>
        <v>0</v>
      </c>
      <c r="BL582" s="18" t="s">
        <v>157</v>
      </c>
      <c r="BM582" s="143" t="s">
        <v>851</v>
      </c>
    </row>
    <row r="583" spans="2:65" s="1" customFormat="1" ht="29.25">
      <c r="B583" s="33"/>
      <c r="D583" s="145" t="s">
        <v>159</v>
      </c>
      <c r="F583" s="146" t="s">
        <v>852</v>
      </c>
      <c r="I583" s="147"/>
      <c r="L583" s="33"/>
      <c r="M583" s="148"/>
      <c r="T583" s="54"/>
      <c r="AT583" s="18" t="s">
        <v>159</v>
      </c>
      <c r="AU583" s="18" t="s">
        <v>82</v>
      </c>
    </row>
    <row r="584" spans="2:65" s="1" customFormat="1" ht="11.25">
      <c r="B584" s="33"/>
      <c r="D584" s="149" t="s">
        <v>161</v>
      </c>
      <c r="F584" s="150" t="s">
        <v>853</v>
      </c>
      <c r="I584" s="147"/>
      <c r="L584" s="33"/>
      <c r="M584" s="148"/>
      <c r="T584" s="54"/>
      <c r="AT584" s="18" t="s">
        <v>161</v>
      </c>
      <c r="AU584" s="18" t="s">
        <v>82</v>
      </c>
    </row>
    <row r="585" spans="2:65" s="12" customFormat="1" ht="11.25">
      <c r="B585" s="151"/>
      <c r="D585" s="145" t="s">
        <v>163</v>
      </c>
      <c r="E585" s="152" t="s">
        <v>28</v>
      </c>
      <c r="F585" s="153" t="s">
        <v>854</v>
      </c>
      <c r="H585" s="154">
        <v>13.207000000000001</v>
      </c>
      <c r="I585" s="155"/>
      <c r="L585" s="151"/>
      <c r="M585" s="156"/>
      <c r="T585" s="157"/>
      <c r="AT585" s="152" t="s">
        <v>163</v>
      </c>
      <c r="AU585" s="152" t="s">
        <v>82</v>
      </c>
      <c r="AV585" s="12" t="s">
        <v>82</v>
      </c>
      <c r="AW585" s="12" t="s">
        <v>35</v>
      </c>
      <c r="AX585" s="12" t="s">
        <v>73</v>
      </c>
      <c r="AY585" s="152" t="s">
        <v>150</v>
      </c>
    </row>
    <row r="586" spans="2:65" s="13" customFormat="1" ht="11.25">
      <c r="B586" s="158"/>
      <c r="D586" s="145" t="s">
        <v>163</v>
      </c>
      <c r="E586" s="159" t="s">
        <v>28</v>
      </c>
      <c r="F586" s="160" t="s">
        <v>167</v>
      </c>
      <c r="H586" s="161">
        <v>13.207000000000001</v>
      </c>
      <c r="I586" s="162"/>
      <c r="L586" s="158"/>
      <c r="M586" s="163"/>
      <c r="T586" s="164"/>
      <c r="AT586" s="159" t="s">
        <v>163</v>
      </c>
      <c r="AU586" s="159" t="s">
        <v>82</v>
      </c>
      <c r="AV586" s="13" t="s">
        <v>157</v>
      </c>
      <c r="AW586" s="13" t="s">
        <v>35</v>
      </c>
      <c r="AX586" s="13" t="s">
        <v>80</v>
      </c>
      <c r="AY586" s="159" t="s">
        <v>150</v>
      </c>
    </row>
    <row r="587" spans="2:65" s="11" customFormat="1" ht="22.9" customHeight="1">
      <c r="B587" s="120"/>
      <c r="D587" s="121" t="s">
        <v>72</v>
      </c>
      <c r="E587" s="130" t="s">
        <v>855</v>
      </c>
      <c r="F587" s="130" t="s">
        <v>856</v>
      </c>
      <c r="I587" s="123"/>
      <c r="J587" s="131">
        <f>BK587</f>
        <v>0</v>
      </c>
      <c r="L587" s="120"/>
      <c r="M587" s="125"/>
      <c r="P587" s="126">
        <f>SUM(P588:P590)</f>
        <v>0</v>
      </c>
      <c r="R587" s="126">
        <f>SUM(R588:R590)</f>
        <v>0</v>
      </c>
      <c r="T587" s="127">
        <f>SUM(T588:T590)</f>
        <v>0</v>
      </c>
      <c r="AR587" s="121" t="s">
        <v>80</v>
      </c>
      <c r="AT587" s="128" t="s">
        <v>72</v>
      </c>
      <c r="AU587" s="128" t="s">
        <v>80</v>
      </c>
      <c r="AY587" s="121" t="s">
        <v>150</v>
      </c>
      <c r="BK587" s="129">
        <f>SUM(BK588:BK590)</f>
        <v>0</v>
      </c>
    </row>
    <row r="588" spans="2:65" s="1" customFormat="1" ht="24.2" customHeight="1">
      <c r="B588" s="33"/>
      <c r="C588" s="132" t="s">
        <v>857</v>
      </c>
      <c r="D588" s="132" t="s">
        <v>152</v>
      </c>
      <c r="E588" s="133" t="s">
        <v>858</v>
      </c>
      <c r="F588" s="134" t="s">
        <v>859</v>
      </c>
      <c r="G588" s="135" t="s">
        <v>199</v>
      </c>
      <c r="H588" s="136">
        <v>73.866</v>
      </c>
      <c r="I588" s="137"/>
      <c r="J588" s="138">
        <f>ROUND(I588*H588,2)</f>
        <v>0</v>
      </c>
      <c r="K588" s="134" t="s">
        <v>156</v>
      </c>
      <c r="L588" s="33"/>
      <c r="M588" s="139" t="s">
        <v>28</v>
      </c>
      <c r="N588" s="140" t="s">
        <v>44</v>
      </c>
      <c r="P588" s="141">
        <f>O588*H588</f>
        <v>0</v>
      </c>
      <c r="Q588" s="141">
        <v>0</v>
      </c>
      <c r="R588" s="141">
        <f>Q588*H588</f>
        <v>0</v>
      </c>
      <c r="S588" s="141">
        <v>0</v>
      </c>
      <c r="T588" s="142">
        <f>S588*H588</f>
        <v>0</v>
      </c>
      <c r="AR588" s="143" t="s">
        <v>157</v>
      </c>
      <c r="AT588" s="143" t="s">
        <v>152</v>
      </c>
      <c r="AU588" s="143" t="s">
        <v>82</v>
      </c>
      <c r="AY588" s="18" t="s">
        <v>150</v>
      </c>
      <c r="BE588" s="144">
        <f>IF(N588="základní",J588,0)</f>
        <v>0</v>
      </c>
      <c r="BF588" s="144">
        <f>IF(N588="snížená",J588,0)</f>
        <v>0</v>
      </c>
      <c r="BG588" s="144">
        <f>IF(N588="zákl. přenesená",J588,0)</f>
        <v>0</v>
      </c>
      <c r="BH588" s="144">
        <f>IF(N588="sníž. přenesená",J588,0)</f>
        <v>0</v>
      </c>
      <c r="BI588" s="144">
        <f>IF(N588="nulová",J588,0)</f>
        <v>0</v>
      </c>
      <c r="BJ588" s="18" t="s">
        <v>80</v>
      </c>
      <c r="BK588" s="144">
        <f>ROUND(I588*H588,2)</f>
        <v>0</v>
      </c>
      <c r="BL588" s="18" t="s">
        <v>157</v>
      </c>
      <c r="BM588" s="143" t="s">
        <v>860</v>
      </c>
    </row>
    <row r="589" spans="2:65" s="1" customFormat="1" ht="19.5">
      <c r="B589" s="33"/>
      <c r="D589" s="145" t="s">
        <v>159</v>
      </c>
      <c r="F589" s="146" t="s">
        <v>861</v>
      </c>
      <c r="I589" s="147"/>
      <c r="L589" s="33"/>
      <c r="M589" s="148"/>
      <c r="T589" s="54"/>
      <c r="AT589" s="18" t="s">
        <v>159</v>
      </c>
      <c r="AU589" s="18" t="s">
        <v>82</v>
      </c>
    </row>
    <row r="590" spans="2:65" s="1" customFormat="1" ht="11.25">
      <c r="B590" s="33"/>
      <c r="D590" s="149" t="s">
        <v>161</v>
      </c>
      <c r="F590" s="150" t="s">
        <v>862</v>
      </c>
      <c r="I590" s="147"/>
      <c r="L590" s="33"/>
      <c r="M590" s="189"/>
      <c r="N590" s="190"/>
      <c r="O590" s="190"/>
      <c r="P590" s="190"/>
      <c r="Q590" s="190"/>
      <c r="R590" s="190"/>
      <c r="S590" s="190"/>
      <c r="T590" s="191"/>
      <c r="AT590" s="18" t="s">
        <v>161</v>
      </c>
      <c r="AU590" s="18" t="s">
        <v>82</v>
      </c>
    </row>
    <row r="591" spans="2:65" s="1" customFormat="1" ht="6.95" customHeight="1">
      <c r="B591" s="42"/>
      <c r="C591" s="43"/>
      <c r="D591" s="43"/>
      <c r="E591" s="43"/>
      <c r="F591" s="43"/>
      <c r="G591" s="43"/>
      <c r="H591" s="43"/>
      <c r="I591" s="43"/>
      <c r="J591" s="43"/>
      <c r="K591" s="43"/>
      <c r="L591" s="33"/>
    </row>
  </sheetData>
  <sheetProtection algorithmName="SHA-512" hashValue="BD40IWDkEecX53TzDgaJYs8/wlLxNiDh1FuiM7CMgC1QqxwlUG6XLXBJslw5ZCJEKdQ2GEwyE/XtpUrsuEkdwg==" saltValue="h66fK1C3zkhBDGZep37DQ92PuHu9xQl3/d0EXtjbNYkC0rTjUvZf3XONhQ1Ql+vMjYihdBcVOgsgVdIwFDgLsA==" spinCount="100000" sheet="1" objects="1" scenarios="1" formatColumns="0" formatRows="0" autoFilter="0"/>
  <autoFilter ref="C93:K590" xr:uid="{00000000-0009-0000-0000-000001000000}"/>
  <mergeCells count="12">
    <mergeCell ref="E86:H86"/>
    <mergeCell ref="L2:V2"/>
    <mergeCell ref="E50:H50"/>
    <mergeCell ref="E52:H52"/>
    <mergeCell ref="E54:H54"/>
    <mergeCell ref="E82:H82"/>
    <mergeCell ref="E84:H84"/>
    <mergeCell ref="E7:H7"/>
    <mergeCell ref="E9:H9"/>
    <mergeCell ref="E11:H11"/>
    <mergeCell ref="E20:H20"/>
    <mergeCell ref="E29:H29"/>
  </mergeCells>
  <hyperlinks>
    <hyperlink ref="F99" r:id="rId1" xr:uid="{00000000-0004-0000-0100-000000000000}"/>
    <hyperlink ref="F106" r:id="rId2" xr:uid="{00000000-0004-0000-0100-000001000000}"/>
    <hyperlink ref="F113" r:id="rId3" xr:uid="{00000000-0004-0000-0100-000002000000}"/>
    <hyperlink ref="F118" r:id="rId4" xr:uid="{00000000-0004-0000-0100-000003000000}"/>
    <hyperlink ref="F122" r:id="rId5" xr:uid="{00000000-0004-0000-0100-000004000000}"/>
    <hyperlink ref="F129" r:id="rId6" xr:uid="{00000000-0004-0000-0100-000005000000}"/>
    <hyperlink ref="F135" r:id="rId7" xr:uid="{00000000-0004-0000-0100-000006000000}"/>
    <hyperlink ref="F147" r:id="rId8" xr:uid="{00000000-0004-0000-0100-000007000000}"/>
    <hyperlink ref="F157" r:id="rId9" xr:uid="{00000000-0004-0000-0100-000008000000}"/>
    <hyperlink ref="F163" r:id="rId10" xr:uid="{00000000-0004-0000-0100-000009000000}"/>
    <hyperlink ref="F168" r:id="rId11" xr:uid="{00000000-0004-0000-0100-00000A000000}"/>
    <hyperlink ref="F174" r:id="rId12" xr:uid="{00000000-0004-0000-0100-00000B000000}"/>
    <hyperlink ref="F178" r:id="rId13" xr:uid="{00000000-0004-0000-0100-00000C000000}"/>
    <hyperlink ref="F184" r:id="rId14" xr:uid="{00000000-0004-0000-0100-00000D000000}"/>
    <hyperlink ref="F188" r:id="rId15" xr:uid="{00000000-0004-0000-0100-00000E000000}"/>
    <hyperlink ref="F192" r:id="rId16" xr:uid="{00000000-0004-0000-0100-00000F000000}"/>
    <hyperlink ref="F196" r:id="rId17" xr:uid="{00000000-0004-0000-0100-000010000000}"/>
    <hyperlink ref="F200" r:id="rId18" xr:uid="{00000000-0004-0000-0100-000011000000}"/>
    <hyperlink ref="F204" r:id="rId19" xr:uid="{00000000-0004-0000-0100-000012000000}"/>
    <hyperlink ref="F208" r:id="rId20" xr:uid="{00000000-0004-0000-0100-000013000000}"/>
    <hyperlink ref="F212" r:id="rId21" xr:uid="{00000000-0004-0000-0100-000014000000}"/>
    <hyperlink ref="F239" r:id="rId22" xr:uid="{00000000-0004-0000-0100-000015000000}"/>
    <hyperlink ref="F251" r:id="rId23" xr:uid="{00000000-0004-0000-0100-000016000000}"/>
    <hyperlink ref="F271" r:id="rId24" xr:uid="{00000000-0004-0000-0100-000017000000}"/>
    <hyperlink ref="F275" r:id="rId25" xr:uid="{00000000-0004-0000-0100-000018000000}"/>
    <hyperlink ref="F286" r:id="rId26" xr:uid="{00000000-0004-0000-0100-000019000000}"/>
    <hyperlink ref="F293" r:id="rId27" xr:uid="{00000000-0004-0000-0100-00001A000000}"/>
    <hyperlink ref="F298" r:id="rId28" xr:uid="{00000000-0004-0000-0100-00001B000000}"/>
    <hyperlink ref="F306" r:id="rId29" xr:uid="{00000000-0004-0000-0100-00001C000000}"/>
    <hyperlink ref="F313" r:id="rId30" xr:uid="{00000000-0004-0000-0100-00001D000000}"/>
    <hyperlink ref="F324" r:id="rId31" xr:uid="{00000000-0004-0000-0100-00001E000000}"/>
    <hyperlink ref="F334" r:id="rId32" xr:uid="{00000000-0004-0000-0100-00001F000000}"/>
    <hyperlink ref="F343" r:id="rId33" xr:uid="{00000000-0004-0000-0100-000020000000}"/>
    <hyperlink ref="F352" r:id="rId34" xr:uid="{00000000-0004-0000-0100-000021000000}"/>
    <hyperlink ref="F361" r:id="rId35" xr:uid="{00000000-0004-0000-0100-000022000000}"/>
    <hyperlink ref="F371" r:id="rId36" xr:uid="{00000000-0004-0000-0100-000023000000}"/>
    <hyperlink ref="F375" r:id="rId37" xr:uid="{00000000-0004-0000-0100-000024000000}"/>
    <hyperlink ref="F379" r:id="rId38" xr:uid="{00000000-0004-0000-0100-000025000000}"/>
    <hyperlink ref="F383" r:id="rId39" xr:uid="{00000000-0004-0000-0100-000026000000}"/>
    <hyperlink ref="F392" r:id="rId40" xr:uid="{00000000-0004-0000-0100-000027000000}"/>
    <hyperlink ref="F397" r:id="rId41" xr:uid="{00000000-0004-0000-0100-000028000000}"/>
    <hyperlink ref="F408" r:id="rId42" xr:uid="{00000000-0004-0000-0100-000029000000}"/>
    <hyperlink ref="F449" r:id="rId43" xr:uid="{00000000-0004-0000-0100-00002A000000}"/>
    <hyperlink ref="F454" r:id="rId44" xr:uid="{00000000-0004-0000-0100-00002B000000}"/>
    <hyperlink ref="F458" r:id="rId45" xr:uid="{00000000-0004-0000-0100-00002C000000}"/>
    <hyperlink ref="F462" r:id="rId46" xr:uid="{00000000-0004-0000-0100-00002D000000}"/>
    <hyperlink ref="F466" r:id="rId47" xr:uid="{00000000-0004-0000-0100-00002E000000}"/>
    <hyperlink ref="F470" r:id="rId48" xr:uid="{00000000-0004-0000-0100-00002F000000}"/>
    <hyperlink ref="F474" r:id="rId49" xr:uid="{00000000-0004-0000-0100-000030000000}"/>
    <hyperlink ref="F478" r:id="rId50" xr:uid="{00000000-0004-0000-0100-000031000000}"/>
    <hyperlink ref="F482" r:id="rId51" xr:uid="{00000000-0004-0000-0100-000032000000}"/>
    <hyperlink ref="F487" r:id="rId52" xr:uid="{00000000-0004-0000-0100-000033000000}"/>
    <hyperlink ref="F495" r:id="rId53" xr:uid="{00000000-0004-0000-0100-000034000000}"/>
    <hyperlink ref="F499" r:id="rId54" xr:uid="{00000000-0004-0000-0100-000035000000}"/>
    <hyperlink ref="F503" r:id="rId55" xr:uid="{00000000-0004-0000-0100-000036000000}"/>
    <hyperlink ref="F508" r:id="rId56" xr:uid="{00000000-0004-0000-0100-000037000000}"/>
    <hyperlink ref="F512" r:id="rId57" xr:uid="{00000000-0004-0000-0100-000038000000}"/>
    <hyperlink ref="F516" r:id="rId58" xr:uid="{00000000-0004-0000-0100-000039000000}"/>
    <hyperlink ref="F520" r:id="rId59" xr:uid="{00000000-0004-0000-0100-00003A000000}"/>
    <hyperlink ref="F524" r:id="rId60" xr:uid="{00000000-0004-0000-0100-00003B000000}"/>
    <hyperlink ref="F528" r:id="rId61" xr:uid="{00000000-0004-0000-0100-00003C000000}"/>
    <hyperlink ref="F532" r:id="rId62" xr:uid="{00000000-0004-0000-0100-00003D000000}"/>
    <hyperlink ref="F536" r:id="rId63" xr:uid="{00000000-0004-0000-0100-00003E000000}"/>
    <hyperlink ref="F541" r:id="rId64" xr:uid="{00000000-0004-0000-0100-00003F000000}"/>
    <hyperlink ref="F547" r:id="rId65" xr:uid="{00000000-0004-0000-0100-000040000000}"/>
    <hyperlink ref="F554" r:id="rId66" xr:uid="{00000000-0004-0000-0100-000041000000}"/>
    <hyperlink ref="F561" r:id="rId67" xr:uid="{00000000-0004-0000-0100-000042000000}"/>
    <hyperlink ref="F569" r:id="rId68" xr:uid="{00000000-0004-0000-0100-000043000000}"/>
    <hyperlink ref="F573" r:id="rId69" xr:uid="{00000000-0004-0000-0100-000044000000}"/>
    <hyperlink ref="F578" r:id="rId70" xr:uid="{00000000-0004-0000-0100-000045000000}"/>
    <hyperlink ref="F584" r:id="rId71" xr:uid="{00000000-0004-0000-0100-000046000000}"/>
    <hyperlink ref="F590" r:id="rId72" xr:uid="{00000000-0004-0000-0100-000047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7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02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89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119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863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28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tr">
        <f>IF('Rekapitulace stavby'!AN16="","",'Rekapitulace stavby'!AN16)</f>
        <v/>
      </c>
      <c r="L22" s="33"/>
    </row>
    <row r="23" spans="2:12" s="1" customFormat="1" ht="18" customHeight="1">
      <c r="B23" s="33"/>
      <c r="E23" s="26" t="str">
        <f>IF('Rekapitulace stavby'!E17="","",'Rekapitulace stavby'!E17)</f>
        <v>PK dopravní s.r.o.</v>
      </c>
      <c r="I23" s="28" t="s">
        <v>30</v>
      </c>
      <c r="J23" s="26" t="str">
        <f>IF('Rekapitulace stavby'!AN17="","",'Rekapitulace stavby'!AN17)</f>
        <v/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ROUND(J90,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ROUND((SUM(BE90:BE201)),  2)</f>
        <v>0</v>
      </c>
      <c r="I35" s="94">
        <v>0.21</v>
      </c>
      <c r="J35" s="84">
        <f>ROUND(((SUM(BE90:BE201))*I35),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ROUND((SUM(BF90:BF201)),  2)</f>
        <v>0</v>
      </c>
      <c r="I36" s="94">
        <v>0.12</v>
      </c>
      <c r="J36" s="84">
        <f>ROUND(((SUM(BF90:BF201))*I36),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ROUND((SUM(BG90:BG201)),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ROUND((SUM(BH90:BH201)),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ROUND((SUM(BI90:BI201)),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119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401 - Veřejné osvětlení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J90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864</v>
      </c>
      <c r="E64" s="106"/>
      <c r="F64" s="106"/>
      <c r="G64" s="106"/>
      <c r="H64" s="106"/>
      <c r="I64" s="106"/>
      <c r="J64" s="107">
        <f>J91</f>
        <v>0</v>
      </c>
      <c r="L64" s="104"/>
    </row>
    <row r="65" spans="2:12" s="8" customFormat="1" ht="24.95" customHeight="1">
      <c r="B65" s="104"/>
      <c r="D65" s="105" t="s">
        <v>865</v>
      </c>
      <c r="E65" s="106"/>
      <c r="F65" s="106"/>
      <c r="G65" s="106"/>
      <c r="H65" s="106"/>
      <c r="I65" s="106"/>
      <c r="J65" s="107">
        <f>J134</f>
        <v>0</v>
      </c>
      <c r="L65" s="104"/>
    </row>
    <row r="66" spans="2:12" s="8" customFormat="1" ht="24.95" customHeight="1">
      <c r="B66" s="104"/>
      <c r="D66" s="105" t="s">
        <v>866</v>
      </c>
      <c r="E66" s="106"/>
      <c r="F66" s="106"/>
      <c r="G66" s="106"/>
      <c r="H66" s="106"/>
      <c r="I66" s="106"/>
      <c r="J66" s="107">
        <f>J141</f>
        <v>0</v>
      </c>
      <c r="L66" s="104"/>
    </row>
    <row r="67" spans="2:12" s="8" customFormat="1" ht="24.95" customHeight="1">
      <c r="B67" s="104"/>
      <c r="D67" s="105" t="s">
        <v>867</v>
      </c>
      <c r="E67" s="106"/>
      <c r="F67" s="106"/>
      <c r="G67" s="106"/>
      <c r="H67" s="106"/>
      <c r="I67" s="106"/>
      <c r="J67" s="107">
        <f>J184</f>
        <v>0</v>
      </c>
      <c r="L67" s="104"/>
    </row>
    <row r="68" spans="2:12" s="8" customFormat="1" ht="24.95" customHeight="1">
      <c r="B68" s="104"/>
      <c r="D68" s="105" t="s">
        <v>868</v>
      </c>
      <c r="E68" s="106"/>
      <c r="F68" s="106"/>
      <c r="G68" s="106"/>
      <c r="H68" s="106"/>
      <c r="I68" s="106"/>
      <c r="J68" s="107">
        <f>J197</f>
        <v>0</v>
      </c>
      <c r="L68" s="104"/>
    </row>
    <row r="69" spans="2:12" s="1" customFormat="1" ht="21.75" customHeight="1">
      <c r="B69" s="33"/>
      <c r="L69" s="33"/>
    </row>
    <row r="70" spans="2:12" s="1" customFormat="1" ht="6.95" customHeight="1"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33"/>
    </row>
    <row r="74" spans="2:12" s="1" customFormat="1" ht="6.95" customHeight="1">
      <c r="B74" s="44"/>
      <c r="C74" s="45"/>
      <c r="D74" s="45"/>
      <c r="E74" s="45"/>
      <c r="F74" s="45"/>
      <c r="G74" s="45"/>
      <c r="H74" s="45"/>
      <c r="I74" s="45"/>
      <c r="J74" s="45"/>
      <c r="K74" s="45"/>
      <c r="L74" s="33"/>
    </row>
    <row r="75" spans="2:12" s="1" customFormat="1" ht="24.95" customHeight="1">
      <c r="B75" s="33"/>
      <c r="C75" s="22" t="s">
        <v>135</v>
      </c>
      <c r="L75" s="33"/>
    </row>
    <row r="76" spans="2:12" s="1" customFormat="1" ht="6.95" customHeight="1">
      <c r="B76" s="33"/>
      <c r="L76" s="33"/>
    </row>
    <row r="77" spans="2:12" s="1" customFormat="1" ht="12" customHeight="1">
      <c r="B77" s="33"/>
      <c r="C77" s="28" t="s">
        <v>16</v>
      </c>
      <c r="L77" s="33"/>
    </row>
    <row r="78" spans="2:12" s="1" customFormat="1" ht="16.5" customHeight="1">
      <c r="B78" s="33"/>
      <c r="E78" s="321" t="str">
        <f>E7</f>
        <v>Roudnice nad Labem - přechody v centru města</v>
      </c>
      <c r="F78" s="322"/>
      <c r="G78" s="322"/>
      <c r="H78" s="322"/>
      <c r="L78" s="33"/>
    </row>
    <row r="79" spans="2:12" ht="12" customHeight="1">
      <c r="B79" s="21"/>
      <c r="C79" s="28" t="s">
        <v>118</v>
      </c>
      <c r="L79" s="21"/>
    </row>
    <row r="80" spans="2:12" s="1" customFormat="1" ht="16.5" customHeight="1">
      <c r="B80" s="33"/>
      <c r="E80" s="321" t="s">
        <v>119</v>
      </c>
      <c r="F80" s="323"/>
      <c r="G80" s="323"/>
      <c r="H80" s="323"/>
      <c r="L80" s="33"/>
    </row>
    <row r="81" spans="2:65" s="1" customFormat="1" ht="12" customHeight="1">
      <c r="B81" s="33"/>
      <c r="C81" s="28" t="s">
        <v>120</v>
      </c>
      <c r="L81" s="33"/>
    </row>
    <row r="82" spans="2:65" s="1" customFormat="1" ht="16.5" customHeight="1">
      <c r="B82" s="33"/>
      <c r="E82" s="285" t="str">
        <f>E11</f>
        <v>SO 401 - Veřejné osvětlení</v>
      </c>
      <c r="F82" s="323"/>
      <c r="G82" s="323"/>
      <c r="H82" s="323"/>
      <c r="L82" s="33"/>
    </row>
    <row r="83" spans="2:65" s="1" customFormat="1" ht="6.95" customHeight="1">
      <c r="B83" s="33"/>
      <c r="L83" s="33"/>
    </row>
    <row r="84" spans="2:65" s="1" customFormat="1" ht="12" customHeight="1">
      <c r="B84" s="33"/>
      <c r="C84" s="28" t="s">
        <v>22</v>
      </c>
      <c r="F84" s="26" t="str">
        <f>F14</f>
        <v>Roudnice nad Labem</v>
      </c>
      <c r="I84" s="28" t="s">
        <v>24</v>
      </c>
      <c r="J84" s="50" t="str">
        <f>IF(J14="","",J14)</f>
        <v>17. 9. 2024</v>
      </c>
      <c r="L84" s="33"/>
    </row>
    <row r="85" spans="2:65" s="1" customFormat="1" ht="6.95" customHeight="1">
      <c r="B85" s="33"/>
      <c r="L85" s="33"/>
    </row>
    <row r="86" spans="2:65" s="1" customFormat="1" ht="15.2" customHeight="1">
      <c r="B86" s="33"/>
      <c r="C86" s="28" t="s">
        <v>26</v>
      </c>
      <c r="F86" s="26" t="str">
        <f>E17</f>
        <v xml:space="preserve"> </v>
      </c>
      <c r="I86" s="28" t="s">
        <v>33</v>
      </c>
      <c r="J86" s="31" t="str">
        <f>E23</f>
        <v>PK dopravní s.r.o.</v>
      </c>
      <c r="L86" s="33"/>
    </row>
    <row r="87" spans="2:65" s="1" customFormat="1" ht="15.2" customHeight="1">
      <c r="B87" s="33"/>
      <c r="C87" s="28" t="s">
        <v>31</v>
      </c>
      <c r="F87" s="26" t="str">
        <f>IF(E20="","",E20)</f>
        <v>Vyplň údaj</v>
      </c>
      <c r="I87" s="28" t="s">
        <v>36</v>
      </c>
      <c r="J87" s="31" t="str">
        <f>E26</f>
        <v xml:space="preserve"> </v>
      </c>
      <c r="L87" s="33"/>
    </row>
    <row r="88" spans="2:65" s="1" customFormat="1" ht="10.35" customHeight="1">
      <c r="B88" s="33"/>
      <c r="L88" s="33"/>
    </row>
    <row r="89" spans="2:65" s="10" customFormat="1" ht="29.25" customHeight="1">
      <c r="B89" s="112"/>
      <c r="C89" s="113" t="s">
        <v>136</v>
      </c>
      <c r="D89" s="114" t="s">
        <v>58</v>
      </c>
      <c r="E89" s="114" t="s">
        <v>54</v>
      </c>
      <c r="F89" s="114" t="s">
        <v>55</v>
      </c>
      <c r="G89" s="114" t="s">
        <v>137</v>
      </c>
      <c r="H89" s="114" t="s">
        <v>138</v>
      </c>
      <c r="I89" s="114" t="s">
        <v>139</v>
      </c>
      <c r="J89" s="114" t="s">
        <v>124</v>
      </c>
      <c r="K89" s="115" t="s">
        <v>140</v>
      </c>
      <c r="L89" s="112"/>
      <c r="M89" s="57" t="s">
        <v>28</v>
      </c>
      <c r="N89" s="58" t="s">
        <v>43</v>
      </c>
      <c r="O89" s="58" t="s">
        <v>141</v>
      </c>
      <c r="P89" s="58" t="s">
        <v>142</v>
      </c>
      <c r="Q89" s="58" t="s">
        <v>143</v>
      </c>
      <c r="R89" s="58" t="s">
        <v>144</v>
      </c>
      <c r="S89" s="58" t="s">
        <v>145</v>
      </c>
      <c r="T89" s="59" t="s">
        <v>146</v>
      </c>
    </row>
    <row r="90" spans="2:65" s="1" customFormat="1" ht="22.9" customHeight="1">
      <c r="B90" s="33"/>
      <c r="C90" s="62" t="s">
        <v>147</v>
      </c>
      <c r="J90" s="116">
        <f>BK90</f>
        <v>0</v>
      </c>
      <c r="L90" s="33"/>
      <c r="M90" s="60"/>
      <c r="N90" s="51"/>
      <c r="O90" s="51"/>
      <c r="P90" s="117">
        <f>P91+P134+P141+P184+P197</f>
        <v>0</v>
      </c>
      <c r="Q90" s="51"/>
      <c r="R90" s="117">
        <f>R91+R134+R141+R184+R197</f>
        <v>0</v>
      </c>
      <c r="S90" s="51"/>
      <c r="T90" s="118">
        <f>T91+T134+T141+T184+T197</f>
        <v>0</v>
      </c>
      <c r="AT90" s="18" t="s">
        <v>72</v>
      </c>
      <c r="AU90" s="18" t="s">
        <v>125</v>
      </c>
      <c r="BK90" s="119">
        <f>BK91+BK134+BK141+BK184+BK197</f>
        <v>0</v>
      </c>
    </row>
    <row r="91" spans="2:65" s="11" customFormat="1" ht="25.9" customHeight="1">
      <c r="B91" s="120"/>
      <c r="D91" s="121" t="s">
        <v>72</v>
      </c>
      <c r="E91" s="122" t="s">
        <v>869</v>
      </c>
      <c r="F91" s="122" t="s">
        <v>870</v>
      </c>
      <c r="I91" s="123"/>
      <c r="J91" s="124">
        <f>BK91</f>
        <v>0</v>
      </c>
      <c r="L91" s="120"/>
      <c r="M91" s="125"/>
      <c r="P91" s="126">
        <f>SUM(P92:P133)</f>
        <v>0</v>
      </c>
      <c r="R91" s="126">
        <f>SUM(R92:R133)</f>
        <v>0</v>
      </c>
      <c r="T91" s="127">
        <f>SUM(T92:T133)</f>
        <v>0</v>
      </c>
      <c r="AR91" s="121" t="s">
        <v>80</v>
      </c>
      <c r="AT91" s="128" t="s">
        <v>72</v>
      </c>
      <c r="AU91" s="128" t="s">
        <v>73</v>
      </c>
      <c r="AY91" s="121" t="s">
        <v>150</v>
      </c>
      <c r="BK91" s="129">
        <f>SUM(BK92:BK133)</f>
        <v>0</v>
      </c>
    </row>
    <row r="92" spans="2:65" s="1" customFormat="1" ht="16.5" customHeight="1">
      <c r="B92" s="33"/>
      <c r="C92" s="166" t="s">
        <v>80</v>
      </c>
      <c r="D92" s="166" t="s">
        <v>215</v>
      </c>
      <c r="E92" s="167" t="s">
        <v>871</v>
      </c>
      <c r="F92" s="168" t="s">
        <v>872</v>
      </c>
      <c r="G92" s="169" t="s">
        <v>394</v>
      </c>
      <c r="H92" s="170">
        <v>5</v>
      </c>
      <c r="I92" s="171"/>
      <c r="J92" s="172">
        <f>ROUND(I92*H92,2)</f>
        <v>0</v>
      </c>
      <c r="K92" s="168" t="s">
        <v>28</v>
      </c>
      <c r="L92" s="173"/>
      <c r="M92" s="174" t="s">
        <v>28</v>
      </c>
      <c r="N92" s="175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214</v>
      </c>
      <c r="AT92" s="143" t="s">
        <v>215</v>
      </c>
      <c r="AU92" s="143" t="s">
        <v>80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157</v>
      </c>
      <c r="BM92" s="143" t="s">
        <v>82</v>
      </c>
    </row>
    <row r="93" spans="2:65" s="1" customFormat="1" ht="11.25">
      <c r="B93" s="33"/>
      <c r="D93" s="145" t="s">
        <v>159</v>
      </c>
      <c r="F93" s="146" t="s">
        <v>872</v>
      </c>
      <c r="I93" s="147"/>
      <c r="L93" s="33"/>
      <c r="M93" s="148"/>
      <c r="T93" s="54"/>
      <c r="AT93" s="18" t="s">
        <v>159</v>
      </c>
      <c r="AU93" s="18" t="s">
        <v>80</v>
      </c>
    </row>
    <row r="94" spans="2:65" s="1" customFormat="1" ht="16.5" customHeight="1">
      <c r="B94" s="33"/>
      <c r="C94" s="166" t="s">
        <v>82</v>
      </c>
      <c r="D94" s="166" t="s">
        <v>215</v>
      </c>
      <c r="E94" s="167" t="s">
        <v>873</v>
      </c>
      <c r="F94" s="168" t="s">
        <v>874</v>
      </c>
      <c r="G94" s="169" t="s">
        <v>394</v>
      </c>
      <c r="H94" s="170">
        <v>3</v>
      </c>
      <c r="I94" s="171"/>
      <c r="J94" s="172">
        <f>ROUND(I94*H94,2)</f>
        <v>0</v>
      </c>
      <c r="K94" s="168" t="s">
        <v>28</v>
      </c>
      <c r="L94" s="173"/>
      <c r="M94" s="174" t="s">
        <v>28</v>
      </c>
      <c r="N94" s="175" t="s">
        <v>44</v>
      </c>
      <c r="P94" s="141">
        <f>O94*H94</f>
        <v>0</v>
      </c>
      <c r="Q94" s="141">
        <v>0</v>
      </c>
      <c r="R94" s="141">
        <f>Q94*H94</f>
        <v>0</v>
      </c>
      <c r="S94" s="141">
        <v>0</v>
      </c>
      <c r="T94" s="142">
        <f>S94*H94</f>
        <v>0</v>
      </c>
      <c r="AR94" s="143" t="s">
        <v>214</v>
      </c>
      <c r="AT94" s="143" t="s">
        <v>215</v>
      </c>
      <c r="AU94" s="143" t="s">
        <v>80</v>
      </c>
      <c r="AY94" s="18" t="s">
        <v>150</v>
      </c>
      <c r="BE94" s="144">
        <f>IF(N94="základní",J94,0)</f>
        <v>0</v>
      </c>
      <c r="BF94" s="144">
        <f>IF(N94="snížená",J94,0)</f>
        <v>0</v>
      </c>
      <c r="BG94" s="144">
        <f>IF(N94="zákl. přenesená",J94,0)</f>
        <v>0</v>
      </c>
      <c r="BH94" s="144">
        <f>IF(N94="sníž. přenesená",J94,0)</f>
        <v>0</v>
      </c>
      <c r="BI94" s="144">
        <f>IF(N94="nulová",J94,0)</f>
        <v>0</v>
      </c>
      <c r="BJ94" s="18" t="s">
        <v>80</v>
      </c>
      <c r="BK94" s="144">
        <f>ROUND(I94*H94,2)</f>
        <v>0</v>
      </c>
      <c r="BL94" s="18" t="s">
        <v>157</v>
      </c>
      <c r="BM94" s="143" t="s">
        <v>157</v>
      </c>
    </row>
    <row r="95" spans="2:65" s="1" customFormat="1" ht="11.25">
      <c r="B95" s="33"/>
      <c r="D95" s="145" t="s">
        <v>159</v>
      </c>
      <c r="F95" s="146" t="s">
        <v>874</v>
      </c>
      <c r="I95" s="147"/>
      <c r="L95" s="33"/>
      <c r="M95" s="148"/>
      <c r="T95" s="54"/>
      <c r="AT95" s="18" t="s">
        <v>159</v>
      </c>
      <c r="AU95" s="18" t="s">
        <v>80</v>
      </c>
    </row>
    <row r="96" spans="2:65" s="1" customFormat="1" ht="16.5" customHeight="1">
      <c r="B96" s="33"/>
      <c r="C96" s="166" t="s">
        <v>173</v>
      </c>
      <c r="D96" s="166" t="s">
        <v>215</v>
      </c>
      <c r="E96" s="167" t="s">
        <v>875</v>
      </c>
      <c r="F96" s="168" t="s">
        <v>876</v>
      </c>
      <c r="G96" s="169" t="s">
        <v>394</v>
      </c>
      <c r="H96" s="170">
        <v>15</v>
      </c>
      <c r="I96" s="171"/>
      <c r="J96" s="172">
        <f>ROUND(I96*H96,2)</f>
        <v>0</v>
      </c>
      <c r="K96" s="168" t="s">
        <v>28</v>
      </c>
      <c r="L96" s="173"/>
      <c r="M96" s="174" t="s">
        <v>28</v>
      </c>
      <c r="N96" s="175" t="s">
        <v>44</v>
      </c>
      <c r="P96" s="141">
        <f>O96*H96</f>
        <v>0</v>
      </c>
      <c r="Q96" s="141">
        <v>0</v>
      </c>
      <c r="R96" s="141">
        <f>Q96*H96</f>
        <v>0</v>
      </c>
      <c r="S96" s="141">
        <v>0</v>
      </c>
      <c r="T96" s="142">
        <f>S96*H96</f>
        <v>0</v>
      </c>
      <c r="AR96" s="143" t="s">
        <v>214</v>
      </c>
      <c r="AT96" s="143" t="s">
        <v>215</v>
      </c>
      <c r="AU96" s="143" t="s">
        <v>80</v>
      </c>
      <c r="AY96" s="18" t="s">
        <v>150</v>
      </c>
      <c r="BE96" s="144">
        <f>IF(N96="základní",J96,0)</f>
        <v>0</v>
      </c>
      <c r="BF96" s="144">
        <f>IF(N96="snížená",J96,0)</f>
        <v>0</v>
      </c>
      <c r="BG96" s="144">
        <f>IF(N96="zákl. přenesená",J96,0)</f>
        <v>0</v>
      </c>
      <c r="BH96" s="144">
        <f>IF(N96="sníž. přenesená",J96,0)</f>
        <v>0</v>
      </c>
      <c r="BI96" s="144">
        <f>IF(N96="nulová",J96,0)</f>
        <v>0</v>
      </c>
      <c r="BJ96" s="18" t="s">
        <v>80</v>
      </c>
      <c r="BK96" s="144">
        <f>ROUND(I96*H96,2)</f>
        <v>0</v>
      </c>
      <c r="BL96" s="18" t="s">
        <v>157</v>
      </c>
      <c r="BM96" s="143" t="s">
        <v>196</v>
      </c>
    </row>
    <row r="97" spans="2:65" s="1" customFormat="1" ht="11.25">
      <c r="B97" s="33"/>
      <c r="D97" s="145" t="s">
        <v>159</v>
      </c>
      <c r="F97" s="146" t="s">
        <v>876</v>
      </c>
      <c r="I97" s="147"/>
      <c r="L97" s="33"/>
      <c r="M97" s="148"/>
      <c r="T97" s="54"/>
      <c r="AT97" s="18" t="s">
        <v>159</v>
      </c>
      <c r="AU97" s="18" t="s">
        <v>80</v>
      </c>
    </row>
    <row r="98" spans="2:65" s="1" customFormat="1" ht="16.5" customHeight="1">
      <c r="B98" s="33"/>
      <c r="C98" s="166" t="s">
        <v>157</v>
      </c>
      <c r="D98" s="166" t="s">
        <v>215</v>
      </c>
      <c r="E98" s="167" t="s">
        <v>877</v>
      </c>
      <c r="F98" s="168" t="s">
        <v>878</v>
      </c>
      <c r="G98" s="169" t="s">
        <v>394</v>
      </c>
      <c r="H98" s="170">
        <v>3</v>
      </c>
      <c r="I98" s="171"/>
      <c r="J98" s="172">
        <f>ROUND(I98*H98,2)</f>
        <v>0</v>
      </c>
      <c r="K98" s="168" t="s">
        <v>28</v>
      </c>
      <c r="L98" s="173"/>
      <c r="M98" s="174" t="s">
        <v>28</v>
      </c>
      <c r="N98" s="175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214</v>
      </c>
      <c r="AT98" s="143" t="s">
        <v>215</v>
      </c>
      <c r="AU98" s="143" t="s">
        <v>80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157</v>
      </c>
      <c r="BM98" s="143" t="s">
        <v>214</v>
      </c>
    </row>
    <row r="99" spans="2:65" s="1" customFormat="1" ht="11.25">
      <c r="B99" s="33"/>
      <c r="D99" s="145" t="s">
        <v>159</v>
      </c>
      <c r="F99" s="146" t="s">
        <v>878</v>
      </c>
      <c r="I99" s="147"/>
      <c r="L99" s="33"/>
      <c r="M99" s="148"/>
      <c r="T99" s="54"/>
      <c r="AT99" s="18" t="s">
        <v>159</v>
      </c>
      <c r="AU99" s="18" t="s">
        <v>80</v>
      </c>
    </row>
    <row r="100" spans="2:65" s="1" customFormat="1" ht="16.5" customHeight="1">
      <c r="B100" s="33"/>
      <c r="C100" s="166" t="s">
        <v>186</v>
      </c>
      <c r="D100" s="166" t="s">
        <v>215</v>
      </c>
      <c r="E100" s="167" t="s">
        <v>879</v>
      </c>
      <c r="F100" s="168" t="s">
        <v>880</v>
      </c>
      <c r="G100" s="169" t="s">
        <v>881</v>
      </c>
      <c r="H100" s="170">
        <v>2</v>
      </c>
      <c r="I100" s="171"/>
      <c r="J100" s="172">
        <f>ROUND(I100*H100,2)</f>
        <v>0</v>
      </c>
      <c r="K100" s="168" t="s">
        <v>28</v>
      </c>
      <c r="L100" s="173"/>
      <c r="M100" s="174" t="s">
        <v>28</v>
      </c>
      <c r="N100" s="175" t="s">
        <v>44</v>
      </c>
      <c r="P100" s="141">
        <f>O100*H100</f>
        <v>0</v>
      </c>
      <c r="Q100" s="141">
        <v>0</v>
      </c>
      <c r="R100" s="141">
        <f>Q100*H100</f>
        <v>0</v>
      </c>
      <c r="S100" s="141">
        <v>0</v>
      </c>
      <c r="T100" s="142">
        <f>S100*H100</f>
        <v>0</v>
      </c>
      <c r="AR100" s="143" t="s">
        <v>214</v>
      </c>
      <c r="AT100" s="143" t="s">
        <v>215</v>
      </c>
      <c r="AU100" s="143" t="s">
        <v>80</v>
      </c>
      <c r="AY100" s="18" t="s">
        <v>150</v>
      </c>
      <c r="BE100" s="144">
        <f>IF(N100="základní",J100,0)</f>
        <v>0</v>
      </c>
      <c r="BF100" s="144">
        <f>IF(N100="snížená",J100,0)</f>
        <v>0</v>
      </c>
      <c r="BG100" s="144">
        <f>IF(N100="zákl. přenesená",J100,0)</f>
        <v>0</v>
      </c>
      <c r="BH100" s="144">
        <f>IF(N100="sníž. přenesená",J100,0)</f>
        <v>0</v>
      </c>
      <c r="BI100" s="144">
        <f>IF(N100="nulová",J100,0)</f>
        <v>0</v>
      </c>
      <c r="BJ100" s="18" t="s">
        <v>80</v>
      </c>
      <c r="BK100" s="144">
        <f>ROUND(I100*H100,2)</f>
        <v>0</v>
      </c>
      <c r="BL100" s="18" t="s">
        <v>157</v>
      </c>
      <c r="BM100" s="143" t="s">
        <v>227</v>
      </c>
    </row>
    <row r="101" spans="2:65" s="1" customFormat="1" ht="11.25">
      <c r="B101" s="33"/>
      <c r="D101" s="145" t="s">
        <v>159</v>
      </c>
      <c r="F101" s="146" t="s">
        <v>880</v>
      </c>
      <c r="I101" s="147"/>
      <c r="L101" s="33"/>
      <c r="M101" s="148"/>
      <c r="T101" s="54"/>
      <c r="AT101" s="18" t="s">
        <v>159</v>
      </c>
      <c r="AU101" s="18" t="s">
        <v>80</v>
      </c>
    </row>
    <row r="102" spans="2:65" s="1" customFormat="1" ht="16.5" customHeight="1">
      <c r="B102" s="33"/>
      <c r="C102" s="166" t="s">
        <v>196</v>
      </c>
      <c r="D102" s="166" t="s">
        <v>215</v>
      </c>
      <c r="E102" s="167" t="s">
        <v>882</v>
      </c>
      <c r="F102" s="168" t="s">
        <v>883</v>
      </c>
      <c r="G102" s="169" t="s">
        <v>881</v>
      </c>
      <c r="H102" s="170">
        <v>4</v>
      </c>
      <c r="I102" s="171"/>
      <c r="J102" s="172">
        <f>ROUND(I102*H102,2)</f>
        <v>0</v>
      </c>
      <c r="K102" s="168" t="s">
        <v>28</v>
      </c>
      <c r="L102" s="173"/>
      <c r="M102" s="174" t="s">
        <v>28</v>
      </c>
      <c r="N102" s="175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214</v>
      </c>
      <c r="AT102" s="143" t="s">
        <v>215</v>
      </c>
      <c r="AU102" s="143" t="s">
        <v>80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157</v>
      </c>
      <c r="BM102" s="143" t="s">
        <v>8</v>
      </c>
    </row>
    <row r="103" spans="2:65" s="1" customFormat="1" ht="11.25">
      <c r="B103" s="33"/>
      <c r="D103" s="145" t="s">
        <v>159</v>
      </c>
      <c r="F103" s="146" t="s">
        <v>883</v>
      </c>
      <c r="I103" s="147"/>
      <c r="L103" s="33"/>
      <c r="M103" s="148"/>
      <c r="T103" s="54"/>
      <c r="AT103" s="18" t="s">
        <v>159</v>
      </c>
      <c r="AU103" s="18" t="s">
        <v>80</v>
      </c>
    </row>
    <row r="104" spans="2:65" s="1" customFormat="1" ht="24.2" customHeight="1">
      <c r="B104" s="33"/>
      <c r="C104" s="166" t="s">
        <v>205</v>
      </c>
      <c r="D104" s="166" t="s">
        <v>215</v>
      </c>
      <c r="E104" s="167" t="s">
        <v>884</v>
      </c>
      <c r="F104" s="168" t="s">
        <v>885</v>
      </c>
      <c r="G104" s="169" t="s">
        <v>881</v>
      </c>
      <c r="H104" s="170">
        <v>2</v>
      </c>
      <c r="I104" s="171"/>
      <c r="J104" s="172">
        <f>ROUND(I104*H104,2)</f>
        <v>0</v>
      </c>
      <c r="K104" s="168" t="s">
        <v>28</v>
      </c>
      <c r="L104" s="173"/>
      <c r="M104" s="174" t="s">
        <v>28</v>
      </c>
      <c r="N104" s="175" t="s">
        <v>44</v>
      </c>
      <c r="P104" s="141">
        <f>O104*H104</f>
        <v>0</v>
      </c>
      <c r="Q104" s="141">
        <v>0</v>
      </c>
      <c r="R104" s="141">
        <f>Q104*H104</f>
        <v>0</v>
      </c>
      <c r="S104" s="141">
        <v>0</v>
      </c>
      <c r="T104" s="142">
        <f>S104*H104</f>
        <v>0</v>
      </c>
      <c r="AR104" s="143" t="s">
        <v>214</v>
      </c>
      <c r="AT104" s="143" t="s">
        <v>215</v>
      </c>
      <c r="AU104" s="143" t="s">
        <v>80</v>
      </c>
      <c r="AY104" s="18" t="s">
        <v>150</v>
      </c>
      <c r="BE104" s="144">
        <f>IF(N104="základní",J104,0)</f>
        <v>0</v>
      </c>
      <c r="BF104" s="144">
        <f>IF(N104="snížená",J104,0)</f>
        <v>0</v>
      </c>
      <c r="BG104" s="144">
        <f>IF(N104="zákl. přenesená",J104,0)</f>
        <v>0</v>
      </c>
      <c r="BH104" s="144">
        <f>IF(N104="sníž. přenesená",J104,0)</f>
        <v>0</v>
      </c>
      <c r="BI104" s="144">
        <f>IF(N104="nulová",J104,0)</f>
        <v>0</v>
      </c>
      <c r="BJ104" s="18" t="s">
        <v>80</v>
      </c>
      <c r="BK104" s="144">
        <f>ROUND(I104*H104,2)</f>
        <v>0</v>
      </c>
      <c r="BL104" s="18" t="s">
        <v>157</v>
      </c>
      <c r="BM104" s="143" t="s">
        <v>256</v>
      </c>
    </row>
    <row r="105" spans="2:65" s="1" customFormat="1" ht="11.25">
      <c r="B105" s="33"/>
      <c r="D105" s="145" t="s">
        <v>159</v>
      </c>
      <c r="F105" s="146" t="s">
        <v>885</v>
      </c>
      <c r="I105" s="147"/>
      <c r="L105" s="33"/>
      <c r="M105" s="148"/>
      <c r="T105" s="54"/>
      <c r="AT105" s="18" t="s">
        <v>159</v>
      </c>
      <c r="AU105" s="18" t="s">
        <v>80</v>
      </c>
    </row>
    <row r="106" spans="2:65" s="1" customFormat="1" ht="24.2" customHeight="1">
      <c r="B106" s="33"/>
      <c r="C106" s="166" t="s">
        <v>214</v>
      </c>
      <c r="D106" s="166" t="s">
        <v>215</v>
      </c>
      <c r="E106" s="167" t="s">
        <v>886</v>
      </c>
      <c r="F106" s="168" t="s">
        <v>887</v>
      </c>
      <c r="G106" s="169" t="s">
        <v>881</v>
      </c>
      <c r="H106" s="170">
        <v>2</v>
      </c>
      <c r="I106" s="171"/>
      <c r="J106" s="172">
        <f>ROUND(I106*H106,2)</f>
        <v>0</v>
      </c>
      <c r="K106" s="168" t="s">
        <v>28</v>
      </c>
      <c r="L106" s="173"/>
      <c r="M106" s="174" t="s">
        <v>28</v>
      </c>
      <c r="N106" s="175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214</v>
      </c>
      <c r="AT106" s="143" t="s">
        <v>215</v>
      </c>
      <c r="AU106" s="143" t="s">
        <v>80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157</v>
      </c>
      <c r="BM106" s="143" t="s">
        <v>270</v>
      </c>
    </row>
    <row r="107" spans="2:65" s="1" customFormat="1" ht="11.25">
      <c r="B107" s="33"/>
      <c r="D107" s="145" t="s">
        <v>159</v>
      </c>
      <c r="F107" s="146" t="s">
        <v>887</v>
      </c>
      <c r="I107" s="147"/>
      <c r="L107" s="33"/>
      <c r="M107" s="148"/>
      <c r="T107" s="54"/>
      <c r="AT107" s="18" t="s">
        <v>159</v>
      </c>
      <c r="AU107" s="18" t="s">
        <v>80</v>
      </c>
    </row>
    <row r="108" spans="2:65" s="1" customFormat="1" ht="16.5" customHeight="1">
      <c r="B108" s="33"/>
      <c r="C108" s="166" t="s">
        <v>220</v>
      </c>
      <c r="D108" s="166" t="s">
        <v>215</v>
      </c>
      <c r="E108" s="167" t="s">
        <v>888</v>
      </c>
      <c r="F108" s="168" t="s">
        <v>889</v>
      </c>
      <c r="G108" s="169" t="s">
        <v>881</v>
      </c>
      <c r="H108" s="170">
        <v>1</v>
      </c>
      <c r="I108" s="171"/>
      <c r="J108" s="172">
        <f>ROUND(I108*H108,2)</f>
        <v>0</v>
      </c>
      <c r="K108" s="168" t="s">
        <v>28</v>
      </c>
      <c r="L108" s="173"/>
      <c r="M108" s="174" t="s">
        <v>28</v>
      </c>
      <c r="N108" s="175" t="s">
        <v>44</v>
      </c>
      <c r="P108" s="141">
        <f>O108*H108</f>
        <v>0</v>
      </c>
      <c r="Q108" s="141">
        <v>0</v>
      </c>
      <c r="R108" s="141">
        <f>Q108*H108</f>
        <v>0</v>
      </c>
      <c r="S108" s="141">
        <v>0</v>
      </c>
      <c r="T108" s="142">
        <f>S108*H108</f>
        <v>0</v>
      </c>
      <c r="AR108" s="143" t="s">
        <v>214</v>
      </c>
      <c r="AT108" s="143" t="s">
        <v>215</v>
      </c>
      <c r="AU108" s="143" t="s">
        <v>80</v>
      </c>
      <c r="AY108" s="18" t="s">
        <v>150</v>
      </c>
      <c r="BE108" s="144">
        <f>IF(N108="základní",J108,0)</f>
        <v>0</v>
      </c>
      <c r="BF108" s="144">
        <f>IF(N108="snížená",J108,0)</f>
        <v>0</v>
      </c>
      <c r="BG108" s="144">
        <f>IF(N108="zákl. přenesená",J108,0)</f>
        <v>0</v>
      </c>
      <c r="BH108" s="144">
        <f>IF(N108="sníž. přenesená",J108,0)</f>
        <v>0</v>
      </c>
      <c r="BI108" s="144">
        <f>IF(N108="nulová",J108,0)</f>
        <v>0</v>
      </c>
      <c r="BJ108" s="18" t="s">
        <v>80</v>
      </c>
      <c r="BK108" s="144">
        <f>ROUND(I108*H108,2)</f>
        <v>0</v>
      </c>
      <c r="BL108" s="18" t="s">
        <v>157</v>
      </c>
      <c r="BM108" s="143" t="s">
        <v>284</v>
      </c>
    </row>
    <row r="109" spans="2:65" s="1" customFormat="1" ht="11.25">
      <c r="B109" s="33"/>
      <c r="D109" s="145" t="s">
        <v>159</v>
      </c>
      <c r="F109" s="146" t="s">
        <v>889</v>
      </c>
      <c r="I109" s="147"/>
      <c r="L109" s="33"/>
      <c r="M109" s="148"/>
      <c r="T109" s="54"/>
      <c r="AT109" s="18" t="s">
        <v>159</v>
      </c>
      <c r="AU109" s="18" t="s">
        <v>80</v>
      </c>
    </row>
    <row r="110" spans="2:65" s="1" customFormat="1" ht="16.5" customHeight="1">
      <c r="B110" s="33"/>
      <c r="C110" s="166" t="s">
        <v>227</v>
      </c>
      <c r="D110" s="166" t="s">
        <v>215</v>
      </c>
      <c r="E110" s="167" t="s">
        <v>890</v>
      </c>
      <c r="F110" s="168" t="s">
        <v>891</v>
      </c>
      <c r="G110" s="169" t="s">
        <v>881</v>
      </c>
      <c r="H110" s="170">
        <v>1</v>
      </c>
      <c r="I110" s="171"/>
      <c r="J110" s="172">
        <f>ROUND(I110*H110,2)</f>
        <v>0</v>
      </c>
      <c r="K110" s="168" t="s">
        <v>28</v>
      </c>
      <c r="L110" s="173"/>
      <c r="M110" s="174" t="s">
        <v>28</v>
      </c>
      <c r="N110" s="175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214</v>
      </c>
      <c r="AT110" s="143" t="s">
        <v>215</v>
      </c>
      <c r="AU110" s="143" t="s">
        <v>80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157</v>
      </c>
      <c r="BM110" s="143" t="s">
        <v>297</v>
      </c>
    </row>
    <row r="111" spans="2:65" s="1" customFormat="1" ht="11.25">
      <c r="B111" s="33"/>
      <c r="D111" s="145" t="s">
        <v>159</v>
      </c>
      <c r="F111" s="146" t="s">
        <v>891</v>
      </c>
      <c r="I111" s="147"/>
      <c r="L111" s="33"/>
      <c r="M111" s="148"/>
      <c r="T111" s="54"/>
      <c r="AT111" s="18" t="s">
        <v>159</v>
      </c>
      <c r="AU111" s="18" t="s">
        <v>80</v>
      </c>
    </row>
    <row r="112" spans="2:65" s="1" customFormat="1" ht="16.5" customHeight="1">
      <c r="B112" s="33"/>
      <c r="C112" s="166" t="s">
        <v>233</v>
      </c>
      <c r="D112" s="166" t="s">
        <v>215</v>
      </c>
      <c r="E112" s="167" t="s">
        <v>892</v>
      </c>
      <c r="F112" s="168" t="s">
        <v>893</v>
      </c>
      <c r="G112" s="169" t="s">
        <v>881</v>
      </c>
      <c r="H112" s="170">
        <v>2</v>
      </c>
      <c r="I112" s="171"/>
      <c r="J112" s="172">
        <f>ROUND(I112*H112,2)</f>
        <v>0</v>
      </c>
      <c r="K112" s="168" t="s">
        <v>28</v>
      </c>
      <c r="L112" s="173"/>
      <c r="M112" s="174" t="s">
        <v>28</v>
      </c>
      <c r="N112" s="175" t="s">
        <v>44</v>
      </c>
      <c r="P112" s="141">
        <f>O112*H112</f>
        <v>0</v>
      </c>
      <c r="Q112" s="141">
        <v>0</v>
      </c>
      <c r="R112" s="141">
        <f>Q112*H112</f>
        <v>0</v>
      </c>
      <c r="S112" s="141">
        <v>0</v>
      </c>
      <c r="T112" s="142">
        <f>S112*H112</f>
        <v>0</v>
      </c>
      <c r="AR112" s="143" t="s">
        <v>214</v>
      </c>
      <c r="AT112" s="143" t="s">
        <v>215</v>
      </c>
      <c r="AU112" s="143" t="s">
        <v>80</v>
      </c>
      <c r="AY112" s="18" t="s">
        <v>150</v>
      </c>
      <c r="BE112" s="144">
        <f>IF(N112="základní",J112,0)</f>
        <v>0</v>
      </c>
      <c r="BF112" s="144">
        <f>IF(N112="snížená",J112,0)</f>
        <v>0</v>
      </c>
      <c r="BG112" s="144">
        <f>IF(N112="zákl. přenesená",J112,0)</f>
        <v>0</v>
      </c>
      <c r="BH112" s="144">
        <f>IF(N112="sníž. přenesená",J112,0)</f>
        <v>0</v>
      </c>
      <c r="BI112" s="144">
        <f>IF(N112="nulová",J112,0)</f>
        <v>0</v>
      </c>
      <c r="BJ112" s="18" t="s">
        <v>80</v>
      </c>
      <c r="BK112" s="144">
        <f>ROUND(I112*H112,2)</f>
        <v>0</v>
      </c>
      <c r="BL112" s="18" t="s">
        <v>157</v>
      </c>
      <c r="BM112" s="143" t="s">
        <v>309</v>
      </c>
    </row>
    <row r="113" spans="2:65" s="1" customFormat="1" ht="11.25">
      <c r="B113" s="33"/>
      <c r="D113" s="145" t="s">
        <v>159</v>
      </c>
      <c r="F113" s="146" t="s">
        <v>893</v>
      </c>
      <c r="I113" s="147"/>
      <c r="L113" s="33"/>
      <c r="M113" s="148"/>
      <c r="T113" s="54"/>
      <c r="AT113" s="18" t="s">
        <v>159</v>
      </c>
      <c r="AU113" s="18" t="s">
        <v>80</v>
      </c>
    </row>
    <row r="114" spans="2:65" s="1" customFormat="1" ht="16.5" customHeight="1">
      <c r="B114" s="33"/>
      <c r="C114" s="166" t="s">
        <v>8</v>
      </c>
      <c r="D114" s="166" t="s">
        <v>215</v>
      </c>
      <c r="E114" s="167" t="s">
        <v>894</v>
      </c>
      <c r="F114" s="168" t="s">
        <v>895</v>
      </c>
      <c r="G114" s="169" t="s">
        <v>394</v>
      </c>
      <c r="H114" s="170">
        <v>5</v>
      </c>
      <c r="I114" s="171"/>
      <c r="J114" s="172">
        <f>ROUND(I114*H114,2)</f>
        <v>0</v>
      </c>
      <c r="K114" s="168" t="s">
        <v>28</v>
      </c>
      <c r="L114" s="173"/>
      <c r="M114" s="174" t="s">
        <v>28</v>
      </c>
      <c r="N114" s="175" t="s">
        <v>44</v>
      </c>
      <c r="P114" s="141">
        <f>O114*H114</f>
        <v>0</v>
      </c>
      <c r="Q114" s="141">
        <v>0</v>
      </c>
      <c r="R114" s="141">
        <f>Q114*H114</f>
        <v>0</v>
      </c>
      <c r="S114" s="141">
        <v>0</v>
      </c>
      <c r="T114" s="142">
        <f>S114*H114</f>
        <v>0</v>
      </c>
      <c r="AR114" s="143" t="s">
        <v>214</v>
      </c>
      <c r="AT114" s="143" t="s">
        <v>215</v>
      </c>
      <c r="AU114" s="143" t="s">
        <v>80</v>
      </c>
      <c r="AY114" s="18" t="s">
        <v>150</v>
      </c>
      <c r="BE114" s="144">
        <f>IF(N114="základní",J114,0)</f>
        <v>0</v>
      </c>
      <c r="BF114" s="144">
        <f>IF(N114="snížená",J114,0)</f>
        <v>0</v>
      </c>
      <c r="BG114" s="144">
        <f>IF(N114="zákl. přenesená",J114,0)</f>
        <v>0</v>
      </c>
      <c r="BH114" s="144">
        <f>IF(N114="sníž. přenesená",J114,0)</f>
        <v>0</v>
      </c>
      <c r="BI114" s="144">
        <f>IF(N114="nulová",J114,0)</f>
        <v>0</v>
      </c>
      <c r="BJ114" s="18" t="s">
        <v>80</v>
      </c>
      <c r="BK114" s="144">
        <f>ROUND(I114*H114,2)</f>
        <v>0</v>
      </c>
      <c r="BL114" s="18" t="s">
        <v>157</v>
      </c>
      <c r="BM114" s="143" t="s">
        <v>332</v>
      </c>
    </row>
    <row r="115" spans="2:65" s="1" customFormat="1" ht="11.25">
      <c r="B115" s="33"/>
      <c r="D115" s="145" t="s">
        <v>159</v>
      </c>
      <c r="F115" s="146" t="s">
        <v>895</v>
      </c>
      <c r="I115" s="147"/>
      <c r="L115" s="33"/>
      <c r="M115" s="148"/>
      <c r="T115" s="54"/>
      <c r="AT115" s="18" t="s">
        <v>159</v>
      </c>
      <c r="AU115" s="18" t="s">
        <v>80</v>
      </c>
    </row>
    <row r="116" spans="2:65" s="1" customFormat="1" ht="16.5" customHeight="1">
      <c r="B116" s="33"/>
      <c r="C116" s="166" t="s">
        <v>248</v>
      </c>
      <c r="D116" s="166" t="s">
        <v>215</v>
      </c>
      <c r="E116" s="167" t="s">
        <v>896</v>
      </c>
      <c r="F116" s="168" t="s">
        <v>897</v>
      </c>
      <c r="G116" s="169" t="s">
        <v>394</v>
      </c>
      <c r="H116" s="170">
        <v>3</v>
      </c>
      <c r="I116" s="171"/>
      <c r="J116" s="172">
        <f>ROUND(I116*H116,2)</f>
        <v>0</v>
      </c>
      <c r="K116" s="168" t="s">
        <v>28</v>
      </c>
      <c r="L116" s="173"/>
      <c r="M116" s="174" t="s">
        <v>28</v>
      </c>
      <c r="N116" s="175" t="s">
        <v>44</v>
      </c>
      <c r="P116" s="141">
        <f>O116*H116</f>
        <v>0</v>
      </c>
      <c r="Q116" s="141">
        <v>0</v>
      </c>
      <c r="R116" s="141">
        <f>Q116*H116</f>
        <v>0</v>
      </c>
      <c r="S116" s="141">
        <v>0</v>
      </c>
      <c r="T116" s="142">
        <f>S116*H116</f>
        <v>0</v>
      </c>
      <c r="AR116" s="143" t="s">
        <v>214</v>
      </c>
      <c r="AT116" s="143" t="s">
        <v>215</v>
      </c>
      <c r="AU116" s="143" t="s">
        <v>80</v>
      </c>
      <c r="AY116" s="18" t="s">
        <v>150</v>
      </c>
      <c r="BE116" s="144">
        <f>IF(N116="základní",J116,0)</f>
        <v>0</v>
      </c>
      <c r="BF116" s="144">
        <f>IF(N116="snížená",J116,0)</f>
        <v>0</v>
      </c>
      <c r="BG116" s="144">
        <f>IF(N116="zákl. přenesená",J116,0)</f>
        <v>0</v>
      </c>
      <c r="BH116" s="144">
        <f>IF(N116="sníž. přenesená",J116,0)</f>
        <v>0</v>
      </c>
      <c r="BI116" s="144">
        <f>IF(N116="nulová",J116,0)</f>
        <v>0</v>
      </c>
      <c r="BJ116" s="18" t="s">
        <v>80</v>
      </c>
      <c r="BK116" s="144">
        <f>ROUND(I116*H116,2)</f>
        <v>0</v>
      </c>
      <c r="BL116" s="18" t="s">
        <v>157</v>
      </c>
      <c r="BM116" s="143" t="s">
        <v>344</v>
      </c>
    </row>
    <row r="117" spans="2:65" s="1" customFormat="1" ht="11.25">
      <c r="B117" s="33"/>
      <c r="D117" s="145" t="s">
        <v>159</v>
      </c>
      <c r="F117" s="146" t="s">
        <v>897</v>
      </c>
      <c r="I117" s="147"/>
      <c r="L117" s="33"/>
      <c r="M117" s="148"/>
      <c r="T117" s="54"/>
      <c r="AT117" s="18" t="s">
        <v>159</v>
      </c>
      <c r="AU117" s="18" t="s">
        <v>80</v>
      </c>
    </row>
    <row r="118" spans="2:65" s="1" customFormat="1" ht="16.5" customHeight="1">
      <c r="B118" s="33"/>
      <c r="C118" s="166" t="s">
        <v>256</v>
      </c>
      <c r="D118" s="166" t="s">
        <v>215</v>
      </c>
      <c r="E118" s="167" t="s">
        <v>898</v>
      </c>
      <c r="F118" s="168" t="s">
        <v>899</v>
      </c>
      <c r="G118" s="169" t="s">
        <v>881</v>
      </c>
      <c r="H118" s="170">
        <v>2</v>
      </c>
      <c r="I118" s="171"/>
      <c r="J118" s="172">
        <f>ROUND(I118*H118,2)</f>
        <v>0</v>
      </c>
      <c r="K118" s="168" t="s">
        <v>28</v>
      </c>
      <c r="L118" s="173"/>
      <c r="M118" s="174" t="s">
        <v>28</v>
      </c>
      <c r="N118" s="175" t="s">
        <v>44</v>
      </c>
      <c r="P118" s="141">
        <f>O118*H118</f>
        <v>0</v>
      </c>
      <c r="Q118" s="141">
        <v>0</v>
      </c>
      <c r="R118" s="141">
        <f>Q118*H118</f>
        <v>0</v>
      </c>
      <c r="S118" s="141">
        <v>0</v>
      </c>
      <c r="T118" s="142">
        <f>S118*H118</f>
        <v>0</v>
      </c>
      <c r="AR118" s="143" t="s">
        <v>214</v>
      </c>
      <c r="AT118" s="143" t="s">
        <v>215</v>
      </c>
      <c r="AU118" s="143" t="s">
        <v>80</v>
      </c>
      <c r="AY118" s="18" t="s">
        <v>150</v>
      </c>
      <c r="BE118" s="144">
        <f>IF(N118="základní",J118,0)</f>
        <v>0</v>
      </c>
      <c r="BF118" s="144">
        <f>IF(N118="snížená",J118,0)</f>
        <v>0</v>
      </c>
      <c r="BG118" s="144">
        <f>IF(N118="zákl. přenesená",J118,0)</f>
        <v>0</v>
      </c>
      <c r="BH118" s="144">
        <f>IF(N118="sníž. přenesená",J118,0)</f>
        <v>0</v>
      </c>
      <c r="BI118" s="144">
        <f>IF(N118="nulová",J118,0)</f>
        <v>0</v>
      </c>
      <c r="BJ118" s="18" t="s">
        <v>80</v>
      </c>
      <c r="BK118" s="144">
        <f>ROUND(I118*H118,2)</f>
        <v>0</v>
      </c>
      <c r="BL118" s="18" t="s">
        <v>157</v>
      </c>
      <c r="BM118" s="143" t="s">
        <v>360</v>
      </c>
    </row>
    <row r="119" spans="2:65" s="1" customFormat="1" ht="11.25">
      <c r="B119" s="33"/>
      <c r="D119" s="145" t="s">
        <v>159</v>
      </c>
      <c r="F119" s="146" t="s">
        <v>899</v>
      </c>
      <c r="I119" s="147"/>
      <c r="L119" s="33"/>
      <c r="M119" s="148"/>
      <c r="T119" s="54"/>
      <c r="AT119" s="18" t="s">
        <v>159</v>
      </c>
      <c r="AU119" s="18" t="s">
        <v>80</v>
      </c>
    </row>
    <row r="120" spans="2:65" s="1" customFormat="1" ht="16.5" customHeight="1">
      <c r="B120" s="33"/>
      <c r="C120" s="166" t="s">
        <v>263</v>
      </c>
      <c r="D120" s="166" t="s">
        <v>215</v>
      </c>
      <c r="E120" s="167" t="s">
        <v>900</v>
      </c>
      <c r="F120" s="168" t="s">
        <v>901</v>
      </c>
      <c r="G120" s="169" t="s">
        <v>881</v>
      </c>
      <c r="H120" s="170">
        <v>2</v>
      </c>
      <c r="I120" s="171"/>
      <c r="J120" s="172">
        <f>ROUND(I120*H120,2)</f>
        <v>0</v>
      </c>
      <c r="K120" s="168" t="s">
        <v>28</v>
      </c>
      <c r="L120" s="173"/>
      <c r="M120" s="174" t="s">
        <v>28</v>
      </c>
      <c r="N120" s="175" t="s">
        <v>44</v>
      </c>
      <c r="P120" s="141">
        <f>O120*H120</f>
        <v>0</v>
      </c>
      <c r="Q120" s="141">
        <v>0</v>
      </c>
      <c r="R120" s="141">
        <f>Q120*H120</f>
        <v>0</v>
      </c>
      <c r="S120" s="141">
        <v>0</v>
      </c>
      <c r="T120" s="142">
        <f>S120*H120</f>
        <v>0</v>
      </c>
      <c r="AR120" s="143" t="s">
        <v>214</v>
      </c>
      <c r="AT120" s="143" t="s">
        <v>215</v>
      </c>
      <c r="AU120" s="143" t="s">
        <v>80</v>
      </c>
      <c r="AY120" s="18" t="s">
        <v>150</v>
      </c>
      <c r="BE120" s="144">
        <f>IF(N120="základní",J120,0)</f>
        <v>0</v>
      </c>
      <c r="BF120" s="144">
        <f>IF(N120="snížená",J120,0)</f>
        <v>0</v>
      </c>
      <c r="BG120" s="144">
        <f>IF(N120="zákl. přenesená",J120,0)</f>
        <v>0</v>
      </c>
      <c r="BH120" s="144">
        <f>IF(N120="sníž. přenesená",J120,0)</f>
        <v>0</v>
      </c>
      <c r="BI120" s="144">
        <f>IF(N120="nulová",J120,0)</f>
        <v>0</v>
      </c>
      <c r="BJ120" s="18" t="s">
        <v>80</v>
      </c>
      <c r="BK120" s="144">
        <f>ROUND(I120*H120,2)</f>
        <v>0</v>
      </c>
      <c r="BL120" s="18" t="s">
        <v>157</v>
      </c>
      <c r="BM120" s="143" t="s">
        <v>375</v>
      </c>
    </row>
    <row r="121" spans="2:65" s="1" customFormat="1" ht="11.25">
      <c r="B121" s="33"/>
      <c r="D121" s="145" t="s">
        <v>159</v>
      </c>
      <c r="F121" s="146" t="s">
        <v>901</v>
      </c>
      <c r="I121" s="147"/>
      <c r="L121" s="33"/>
      <c r="M121" s="148"/>
      <c r="T121" s="54"/>
      <c r="AT121" s="18" t="s">
        <v>159</v>
      </c>
      <c r="AU121" s="18" t="s">
        <v>80</v>
      </c>
    </row>
    <row r="122" spans="2:65" s="1" customFormat="1" ht="24.2" customHeight="1">
      <c r="B122" s="33"/>
      <c r="C122" s="166" t="s">
        <v>270</v>
      </c>
      <c r="D122" s="166" t="s">
        <v>215</v>
      </c>
      <c r="E122" s="167" t="s">
        <v>902</v>
      </c>
      <c r="F122" s="168" t="s">
        <v>903</v>
      </c>
      <c r="G122" s="169" t="s">
        <v>881</v>
      </c>
      <c r="H122" s="170">
        <v>1</v>
      </c>
      <c r="I122" s="171"/>
      <c r="J122" s="172">
        <f>ROUND(I122*H122,2)</f>
        <v>0</v>
      </c>
      <c r="K122" s="168" t="s">
        <v>28</v>
      </c>
      <c r="L122" s="173"/>
      <c r="M122" s="174" t="s">
        <v>28</v>
      </c>
      <c r="N122" s="175" t="s">
        <v>44</v>
      </c>
      <c r="P122" s="141">
        <f>O122*H122</f>
        <v>0</v>
      </c>
      <c r="Q122" s="141">
        <v>0</v>
      </c>
      <c r="R122" s="141">
        <f>Q122*H122</f>
        <v>0</v>
      </c>
      <c r="S122" s="141">
        <v>0</v>
      </c>
      <c r="T122" s="142">
        <f>S122*H122</f>
        <v>0</v>
      </c>
      <c r="AR122" s="143" t="s">
        <v>214</v>
      </c>
      <c r="AT122" s="143" t="s">
        <v>215</v>
      </c>
      <c r="AU122" s="143" t="s">
        <v>80</v>
      </c>
      <c r="AY122" s="18" t="s">
        <v>150</v>
      </c>
      <c r="BE122" s="144">
        <f>IF(N122="základní",J122,0)</f>
        <v>0</v>
      </c>
      <c r="BF122" s="144">
        <f>IF(N122="snížená",J122,0)</f>
        <v>0</v>
      </c>
      <c r="BG122" s="144">
        <f>IF(N122="zákl. přenesená",J122,0)</f>
        <v>0</v>
      </c>
      <c r="BH122" s="144">
        <f>IF(N122="sníž. přenesená",J122,0)</f>
        <v>0</v>
      </c>
      <c r="BI122" s="144">
        <f>IF(N122="nulová",J122,0)</f>
        <v>0</v>
      </c>
      <c r="BJ122" s="18" t="s">
        <v>80</v>
      </c>
      <c r="BK122" s="144">
        <f>ROUND(I122*H122,2)</f>
        <v>0</v>
      </c>
      <c r="BL122" s="18" t="s">
        <v>157</v>
      </c>
      <c r="BM122" s="143" t="s">
        <v>391</v>
      </c>
    </row>
    <row r="123" spans="2:65" s="1" customFormat="1" ht="19.5">
      <c r="B123" s="33"/>
      <c r="D123" s="145" t="s">
        <v>159</v>
      </c>
      <c r="F123" s="146" t="s">
        <v>903</v>
      </c>
      <c r="I123" s="147"/>
      <c r="L123" s="33"/>
      <c r="M123" s="148"/>
      <c r="T123" s="54"/>
      <c r="AT123" s="18" t="s">
        <v>159</v>
      </c>
      <c r="AU123" s="18" t="s">
        <v>80</v>
      </c>
    </row>
    <row r="124" spans="2:65" s="1" customFormat="1" ht="19.5">
      <c r="B124" s="33"/>
      <c r="D124" s="145" t="s">
        <v>192</v>
      </c>
      <c r="F124" s="165" t="s">
        <v>904</v>
      </c>
      <c r="I124" s="147"/>
      <c r="L124" s="33"/>
      <c r="M124" s="148"/>
      <c r="T124" s="54"/>
      <c r="AT124" s="18" t="s">
        <v>192</v>
      </c>
      <c r="AU124" s="18" t="s">
        <v>80</v>
      </c>
    </row>
    <row r="125" spans="2:65" s="1" customFormat="1" ht="24.2" customHeight="1">
      <c r="B125" s="33"/>
      <c r="C125" s="166" t="s">
        <v>277</v>
      </c>
      <c r="D125" s="166" t="s">
        <v>215</v>
      </c>
      <c r="E125" s="167" t="s">
        <v>905</v>
      </c>
      <c r="F125" s="168" t="s">
        <v>906</v>
      </c>
      <c r="G125" s="169" t="s">
        <v>881</v>
      </c>
      <c r="H125" s="170">
        <v>1</v>
      </c>
      <c r="I125" s="171"/>
      <c r="J125" s="172">
        <f>ROUND(I125*H125,2)</f>
        <v>0</v>
      </c>
      <c r="K125" s="168" t="s">
        <v>28</v>
      </c>
      <c r="L125" s="173"/>
      <c r="M125" s="174" t="s">
        <v>28</v>
      </c>
      <c r="N125" s="175" t="s">
        <v>44</v>
      </c>
      <c r="P125" s="141">
        <f>O125*H125</f>
        <v>0</v>
      </c>
      <c r="Q125" s="141">
        <v>0</v>
      </c>
      <c r="R125" s="141">
        <f>Q125*H125</f>
        <v>0</v>
      </c>
      <c r="S125" s="141">
        <v>0</v>
      </c>
      <c r="T125" s="142">
        <f>S125*H125</f>
        <v>0</v>
      </c>
      <c r="AR125" s="143" t="s">
        <v>214</v>
      </c>
      <c r="AT125" s="143" t="s">
        <v>215</v>
      </c>
      <c r="AU125" s="143" t="s">
        <v>80</v>
      </c>
      <c r="AY125" s="18" t="s">
        <v>150</v>
      </c>
      <c r="BE125" s="144">
        <f>IF(N125="základní",J125,0)</f>
        <v>0</v>
      </c>
      <c r="BF125" s="144">
        <f>IF(N125="snížená",J125,0)</f>
        <v>0</v>
      </c>
      <c r="BG125" s="144">
        <f>IF(N125="zákl. přenesená",J125,0)</f>
        <v>0</v>
      </c>
      <c r="BH125" s="144">
        <f>IF(N125="sníž. přenesená",J125,0)</f>
        <v>0</v>
      </c>
      <c r="BI125" s="144">
        <f>IF(N125="nulová",J125,0)</f>
        <v>0</v>
      </c>
      <c r="BJ125" s="18" t="s">
        <v>80</v>
      </c>
      <c r="BK125" s="144">
        <f>ROUND(I125*H125,2)</f>
        <v>0</v>
      </c>
      <c r="BL125" s="18" t="s">
        <v>157</v>
      </c>
      <c r="BM125" s="143" t="s">
        <v>405</v>
      </c>
    </row>
    <row r="126" spans="2:65" s="1" customFormat="1" ht="19.5">
      <c r="B126" s="33"/>
      <c r="D126" s="145" t="s">
        <v>159</v>
      </c>
      <c r="F126" s="146" t="s">
        <v>906</v>
      </c>
      <c r="I126" s="147"/>
      <c r="L126" s="33"/>
      <c r="M126" s="148"/>
      <c r="T126" s="54"/>
      <c r="AT126" s="18" t="s">
        <v>159</v>
      </c>
      <c r="AU126" s="18" t="s">
        <v>80</v>
      </c>
    </row>
    <row r="127" spans="2:65" s="1" customFormat="1" ht="19.5">
      <c r="B127" s="33"/>
      <c r="D127" s="145" t="s">
        <v>192</v>
      </c>
      <c r="F127" s="165" t="s">
        <v>904</v>
      </c>
      <c r="I127" s="147"/>
      <c r="L127" s="33"/>
      <c r="M127" s="148"/>
      <c r="T127" s="54"/>
      <c r="AT127" s="18" t="s">
        <v>192</v>
      </c>
      <c r="AU127" s="18" t="s">
        <v>80</v>
      </c>
    </row>
    <row r="128" spans="2:65" s="1" customFormat="1" ht="16.5" customHeight="1">
      <c r="B128" s="33"/>
      <c r="C128" s="166" t="s">
        <v>284</v>
      </c>
      <c r="D128" s="166" t="s">
        <v>215</v>
      </c>
      <c r="E128" s="167" t="s">
        <v>907</v>
      </c>
      <c r="F128" s="168" t="s">
        <v>908</v>
      </c>
      <c r="G128" s="169" t="s">
        <v>881</v>
      </c>
      <c r="H128" s="170">
        <v>2</v>
      </c>
      <c r="I128" s="171"/>
      <c r="J128" s="172">
        <f>ROUND(I128*H128,2)</f>
        <v>0</v>
      </c>
      <c r="K128" s="168" t="s">
        <v>28</v>
      </c>
      <c r="L128" s="173"/>
      <c r="M128" s="174" t="s">
        <v>28</v>
      </c>
      <c r="N128" s="175" t="s">
        <v>44</v>
      </c>
      <c r="P128" s="141">
        <f>O128*H128</f>
        <v>0</v>
      </c>
      <c r="Q128" s="141">
        <v>0</v>
      </c>
      <c r="R128" s="141">
        <f>Q128*H128</f>
        <v>0</v>
      </c>
      <c r="S128" s="141">
        <v>0</v>
      </c>
      <c r="T128" s="142">
        <f>S128*H128</f>
        <v>0</v>
      </c>
      <c r="AR128" s="143" t="s">
        <v>214</v>
      </c>
      <c r="AT128" s="143" t="s">
        <v>215</v>
      </c>
      <c r="AU128" s="143" t="s">
        <v>80</v>
      </c>
      <c r="AY128" s="18" t="s">
        <v>150</v>
      </c>
      <c r="BE128" s="144">
        <f>IF(N128="základní",J128,0)</f>
        <v>0</v>
      </c>
      <c r="BF128" s="144">
        <f>IF(N128="snížená",J128,0)</f>
        <v>0</v>
      </c>
      <c r="BG128" s="144">
        <f>IF(N128="zákl. přenesená",J128,0)</f>
        <v>0</v>
      </c>
      <c r="BH128" s="144">
        <f>IF(N128="sníž. přenesená",J128,0)</f>
        <v>0</v>
      </c>
      <c r="BI128" s="144">
        <f>IF(N128="nulová",J128,0)</f>
        <v>0</v>
      </c>
      <c r="BJ128" s="18" t="s">
        <v>80</v>
      </c>
      <c r="BK128" s="144">
        <f>ROUND(I128*H128,2)</f>
        <v>0</v>
      </c>
      <c r="BL128" s="18" t="s">
        <v>157</v>
      </c>
      <c r="BM128" s="143" t="s">
        <v>414</v>
      </c>
    </row>
    <row r="129" spans="2:65" s="1" customFormat="1" ht="11.25">
      <c r="B129" s="33"/>
      <c r="D129" s="145" t="s">
        <v>159</v>
      </c>
      <c r="F129" s="146" t="s">
        <v>908</v>
      </c>
      <c r="I129" s="147"/>
      <c r="L129" s="33"/>
      <c r="M129" s="148"/>
      <c r="T129" s="54"/>
      <c r="AT129" s="18" t="s">
        <v>159</v>
      </c>
      <c r="AU129" s="18" t="s">
        <v>80</v>
      </c>
    </row>
    <row r="130" spans="2:65" s="1" customFormat="1" ht="16.5" customHeight="1">
      <c r="B130" s="33"/>
      <c r="C130" s="166" t="s">
        <v>290</v>
      </c>
      <c r="D130" s="166" t="s">
        <v>215</v>
      </c>
      <c r="E130" s="167" t="s">
        <v>909</v>
      </c>
      <c r="F130" s="168" t="s">
        <v>910</v>
      </c>
      <c r="G130" s="169" t="s">
        <v>881</v>
      </c>
      <c r="H130" s="170">
        <v>1</v>
      </c>
      <c r="I130" s="171"/>
      <c r="J130" s="172">
        <f>ROUND(I130*H130,2)</f>
        <v>0</v>
      </c>
      <c r="K130" s="168" t="s">
        <v>28</v>
      </c>
      <c r="L130" s="173"/>
      <c r="M130" s="174" t="s">
        <v>28</v>
      </c>
      <c r="N130" s="175" t="s">
        <v>44</v>
      </c>
      <c r="P130" s="141">
        <f>O130*H130</f>
        <v>0</v>
      </c>
      <c r="Q130" s="141">
        <v>0</v>
      </c>
      <c r="R130" s="141">
        <f>Q130*H130</f>
        <v>0</v>
      </c>
      <c r="S130" s="141">
        <v>0</v>
      </c>
      <c r="T130" s="142">
        <f>S130*H130</f>
        <v>0</v>
      </c>
      <c r="AR130" s="143" t="s">
        <v>214</v>
      </c>
      <c r="AT130" s="143" t="s">
        <v>215</v>
      </c>
      <c r="AU130" s="143" t="s">
        <v>80</v>
      </c>
      <c r="AY130" s="18" t="s">
        <v>150</v>
      </c>
      <c r="BE130" s="144">
        <f>IF(N130="základní",J130,0)</f>
        <v>0</v>
      </c>
      <c r="BF130" s="144">
        <f>IF(N130="snížená",J130,0)</f>
        <v>0</v>
      </c>
      <c r="BG130" s="144">
        <f>IF(N130="zákl. přenesená",J130,0)</f>
        <v>0</v>
      </c>
      <c r="BH130" s="144">
        <f>IF(N130="sníž. přenesená",J130,0)</f>
        <v>0</v>
      </c>
      <c r="BI130" s="144">
        <f>IF(N130="nulová",J130,0)</f>
        <v>0</v>
      </c>
      <c r="BJ130" s="18" t="s">
        <v>80</v>
      </c>
      <c r="BK130" s="144">
        <f>ROUND(I130*H130,2)</f>
        <v>0</v>
      </c>
      <c r="BL130" s="18" t="s">
        <v>157</v>
      </c>
      <c r="BM130" s="143" t="s">
        <v>425</v>
      </c>
    </row>
    <row r="131" spans="2:65" s="1" customFormat="1" ht="11.25">
      <c r="B131" s="33"/>
      <c r="D131" s="145" t="s">
        <v>159</v>
      </c>
      <c r="F131" s="146" t="s">
        <v>910</v>
      </c>
      <c r="I131" s="147"/>
      <c r="L131" s="33"/>
      <c r="M131" s="148"/>
      <c r="T131" s="54"/>
      <c r="AT131" s="18" t="s">
        <v>159</v>
      </c>
      <c r="AU131" s="18" t="s">
        <v>80</v>
      </c>
    </row>
    <row r="132" spans="2:65" s="1" customFormat="1" ht="16.5" customHeight="1">
      <c r="B132" s="33"/>
      <c r="C132" s="166" t="s">
        <v>297</v>
      </c>
      <c r="D132" s="166" t="s">
        <v>215</v>
      </c>
      <c r="E132" s="167" t="s">
        <v>911</v>
      </c>
      <c r="F132" s="168" t="s">
        <v>912</v>
      </c>
      <c r="G132" s="169" t="s">
        <v>881</v>
      </c>
      <c r="H132" s="170">
        <v>1</v>
      </c>
      <c r="I132" s="171"/>
      <c r="J132" s="172">
        <f>ROUND(I132*H132,2)</f>
        <v>0</v>
      </c>
      <c r="K132" s="168" t="s">
        <v>28</v>
      </c>
      <c r="L132" s="173"/>
      <c r="M132" s="174" t="s">
        <v>28</v>
      </c>
      <c r="N132" s="175" t="s">
        <v>44</v>
      </c>
      <c r="P132" s="141">
        <f>O132*H132</f>
        <v>0</v>
      </c>
      <c r="Q132" s="141">
        <v>0</v>
      </c>
      <c r="R132" s="141">
        <f>Q132*H132</f>
        <v>0</v>
      </c>
      <c r="S132" s="141">
        <v>0</v>
      </c>
      <c r="T132" s="142">
        <f>S132*H132</f>
        <v>0</v>
      </c>
      <c r="AR132" s="143" t="s">
        <v>214</v>
      </c>
      <c r="AT132" s="143" t="s">
        <v>215</v>
      </c>
      <c r="AU132" s="143" t="s">
        <v>80</v>
      </c>
      <c r="AY132" s="18" t="s">
        <v>150</v>
      </c>
      <c r="BE132" s="144">
        <f>IF(N132="základní",J132,0)</f>
        <v>0</v>
      </c>
      <c r="BF132" s="144">
        <f>IF(N132="snížená",J132,0)</f>
        <v>0</v>
      </c>
      <c r="BG132" s="144">
        <f>IF(N132="zákl. přenesená",J132,0)</f>
        <v>0</v>
      </c>
      <c r="BH132" s="144">
        <f>IF(N132="sníž. přenesená",J132,0)</f>
        <v>0</v>
      </c>
      <c r="BI132" s="144">
        <f>IF(N132="nulová",J132,0)</f>
        <v>0</v>
      </c>
      <c r="BJ132" s="18" t="s">
        <v>80</v>
      </c>
      <c r="BK132" s="144">
        <f>ROUND(I132*H132,2)</f>
        <v>0</v>
      </c>
      <c r="BL132" s="18" t="s">
        <v>157</v>
      </c>
      <c r="BM132" s="143" t="s">
        <v>438</v>
      </c>
    </row>
    <row r="133" spans="2:65" s="1" customFormat="1" ht="11.25">
      <c r="B133" s="33"/>
      <c r="D133" s="145" t="s">
        <v>159</v>
      </c>
      <c r="F133" s="146" t="s">
        <v>912</v>
      </c>
      <c r="I133" s="147"/>
      <c r="L133" s="33"/>
      <c r="M133" s="148"/>
      <c r="T133" s="54"/>
      <c r="AT133" s="18" t="s">
        <v>159</v>
      </c>
      <c r="AU133" s="18" t="s">
        <v>80</v>
      </c>
    </row>
    <row r="134" spans="2:65" s="11" customFormat="1" ht="25.9" customHeight="1">
      <c r="B134" s="120"/>
      <c r="D134" s="121" t="s">
        <v>72</v>
      </c>
      <c r="E134" s="122" t="s">
        <v>913</v>
      </c>
      <c r="F134" s="122" t="s">
        <v>914</v>
      </c>
      <c r="I134" s="123"/>
      <c r="J134" s="124">
        <f>BK134</f>
        <v>0</v>
      </c>
      <c r="L134" s="120"/>
      <c r="M134" s="125"/>
      <c r="P134" s="126">
        <f>SUM(P135:P140)</f>
        <v>0</v>
      </c>
      <c r="R134" s="126">
        <f>SUM(R135:R140)</f>
        <v>0</v>
      </c>
      <c r="T134" s="127">
        <f>SUM(T135:T140)</f>
        <v>0</v>
      </c>
      <c r="AR134" s="121" t="s">
        <v>80</v>
      </c>
      <c r="AT134" s="128" t="s">
        <v>72</v>
      </c>
      <c r="AU134" s="128" t="s">
        <v>73</v>
      </c>
      <c r="AY134" s="121" t="s">
        <v>150</v>
      </c>
      <c r="BK134" s="129">
        <f>SUM(BK135:BK140)</f>
        <v>0</v>
      </c>
    </row>
    <row r="135" spans="2:65" s="1" customFormat="1" ht="21.75" customHeight="1">
      <c r="B135" s="33"/>
      <c r="C135" s="132" t="s">
        <v>7</v>
      </c>
      <c r="D135" s="132" t="s">
        <v>152</v>
      </c>
      <c r="E135" s="133" t="s">
        <v>915</v>
      </c>
      <c r="F135" s="134" t="s">
        <v>916</v>
      </c>
      <c r="G135" s="135" t="s">
        <v>881</v>
      </c>
      <c r="H135" s="136">
        <v>2</v>
      </c>
      <c r="I135" s="137"/>
      <c r="J135" s="138">
        <f>ROUND(I135*H135,2)</f>
        <v>0</v>
      </c>
      <c r="K135" s="134" t="s">
        <v>28</v>
      </c>
      <c r="L135" s="33"/>
      <c r="M135" s="139" t="s">
        <v>28</v>
      </c>
      <c r="N135" s="140" t="s">
        <v>44</v>
      </c>
      <c r="P135" s="141">
        <f>O135*H135</f>
        <v>0</v>
      </c>
      <c r="Q135" s="141">
        <v>0</v>
      </c>
      <c r="R135" s="141">
        <f>Q135*H135</f>
        <v>0</v>
      </c>
      <c r="S135" s="141">
        <v>0</v>
      </c>
      <c r="T135" s="142">
        <f>S135*H135</f>
        <v>0</v>
      </c>
      <c r="AR135" s="143" t="s">
        <v>157</v>
      </c>
      <c r="AT135" s="143" t="s">
        <v>152</v>
      </c>
      <c r="AU135" s="143" t="s">
        <v>80</v>
      </c>
      <c r="AY135" s="18" t="s">
        <v>150</v>
      </c>
      <c r="BE135" s="144">
        <f>IF(N135="základní",J135,0)</f>
        <v>0</v>
      </c>
      <c r="BF135" s="144">
        <f>IF(N135="snížená",J135,0)</f>
        <v>0</v>
      </c>
      <c r="BG135" s="144">
        <f>IF(N135="zákl. přenesená",J135,0)</f>
        <v>0</v>
      </c>
      <c r="BH135" s="144">
        <f>IF(N135="sníž. přenesená",J135,0)</f>
        <v>0</v>
      </c>
      <c r="BI135" s="144">
        <f>IF(N135="nulová",J135,0)</f>
        <v>0</v>
      </c>
      <c r="BJ135" s="18" t="s">
        <v>80</v>
      </c>
      <c r="BK135" s="144">
        <f>ROUND(I135*H135,2)</f>
        <v>0</v>
      </c>
      <c r="BL135" s="18" t="s">
        <v>157</v>
      </c>
      <c r="BM135" s="143" t="s">
        <v>449</v>
      </c>
    </row>
    <row r="136" spans="2:65" s="1" customFormat="1" ht="11.25">
      <c r="B136" s="33"/>
      <c r="D136" s="145" t="s">
        <v>159</v>
      </c>
      <c r="F136" s="146" t="s">
        <v>917</v>
      </c>
      <c r="I136" s="147"/>
      <c r="L136" s="33"/>
      <c r="M136" s="148"/>
      <c r="T136" s="54"/>
      <c r="AT136" s="18" t="s">
        <v>159</v>
      </c>
      <c r="AU136" s="18" t="s">
        <v>80</v>
      </c>
    </row>
    <row r="137" spans="2:65" s="1" customFormat="1" ht="16.5" customHeight="1">
      <c r="B137" s="33"/>
      <c r="C137" s="132" t="s">
        <v>309</v>
      </c>
      <c r="D137" s="132" t="s">
        <v>152</v>
      </c>
      <c r="E137" s="133" t="s">
        <v>918</v>
      </c>
      <c r="F137" s="134" t="s">
        <v>919</v>
      </c>
      <c r="G137" s="135" t="s">
        <v>881</v>
      </c>
      <c r="H137" s="136">
        <v>2</v>
      </c>
      <c r="I137" s="137"/>
      <c r="J137" s="138">
        <f>ROUND(I137*H137,2)</f>
        <v>0</v>
      </c>
      <c r="K137" s="134" t="s">
        <v>28</v>
      </c>
      <c r="L137" s="33"/>
      <c r="M137" s="139" t="s">
        <v>28</v>
      </c>
      <c r="N137" s="140" t="s">
        <v>44</v>
      </c>
      <c r="P137" s="141">
        <f>O137*H137</f>
        <v>0</v>
      </c>
      <c r="Q137" s="141">
        <v>0</v>
      </c>
      <c r="R137" s="141">
        <f>Q137*H137</f>
        <v>0</v>
      </c>
      <c r="S137" s="141">
        <v>0</v>
      </c>
      <c r="T137" s="142">
        <f>S137*H137</f>
        <v>0</v>
      </c>
      <c r="AR137" s="143" t="s">
        <v>157</v>
      </c>
      <c r="AT137" s="143" t="s">
        <v>152</v>
      </c>
      <c r="AU137" s="143" t="s">
        <v>80</v>
      </c>
      <c r="AY137" s="18" t="s">
        <v>150</v>
      </c>
      <c r="BE137" s="144">
        <f>IF(N137="základní",J137,0)</f>
        <v>0</v>
      </c>
      <c r="BF137" s="144">
        <f>IF(N137="snížená",J137,0)</f>
        <v>0</v>
      </c>
      <c r="BG137" s="144">
        <f>IF(N137="zákl. přenesená",J137,0)</f>
        <v>0</v>
      </c>
      <c r="BH137" s="144">
        <f>IF(N137="sníž. přenesená",J137,0)</f>
        <v>0</v>
      </c>
      <c r="BI137" s="144">
        <f>IF(N137="nulová",J137,0)</f>
        <v>0</v>
      </c>
      <c r="BJ137" s="18" t="s">
        <v>80</v>
      </c>
      <c r="BK137" s="144">
        <f>ROUND(I137*H137,2)</f>
        <v>0</v>
      </c>
      <c r="BL137" s="18" t="s">
        <v>157</v>
      </c>
      <c r="BM137" s="143" t="s">
        <v>459</v>
      </c>
    </row>
    <row r="138" spans="2:65" s="1" customFormat="1" ht="11.25">
      <c r="B138" s="33"/>
      <c r="D138" s="145" t="s">
        <v>159</v>
      </c>
      <c r="F138" s="146" t="s">
        <v>919</v>
      </c>
      <c r="I138" s="147"/>
      <c r="L138" s="33"/>
      <c r="M138" s="148"/>
      <c r="T138" s="54"/>
      <c r="AT138" s="18" t="s">
        <v>159</v>
      </c>
      <c r="AU138" s="18" t="s">
        <v>80</v>
      </c>
    </row>
    <row r="139" spans="2:65" s="1" customFormat="1" ht="16.5" customHeight="1">
      <c r="B139" s="33"/>
      <c r="C139" s="132" t="s">
        <v>316</v>
      </c>
      <c r="D139" s="132" t="s">
        <v>152</v>
      </c>
      <c r="E139" s="133" t="s">
        <v>920</v>
      </c>
      <c r="F139" s="134" t="s">
        <v>921</v>
      </c>
      <c r="G139" s="135" t="s">
        <v>881</v>
      </c>
      <c r="H139" s="136">
        <v>2</v>
      </c>
      <c r="I139" s="137"/>
      <c r="J139" s="138">
        <f>ROUND(I139*H139,2)</f>
        <v>0</v>
      </c>
      <c r="K139" s="134" t="s">
        <v>28</v>
      </c>
      <c r="L139" s="33"/>
      <c r="M139" s="139" t="s">
        <v>28</v>
      </c>
      <c r="N139" s="140" t="s">
        <v>44</v>
      </c>
      <c r="P139" s="141">
        <f>O139*H139</f>
        <v>0</v>
      </c>
      <c r="Q139" s="141">
        <v>0</v>
      </c>
      <c r="R139" s="141">
        <f>Q139*H139</f>
        <v>0</v>
      </c>
      <c r="S139" s="141">
        <v>0</v>
      </c>
      <c r="T139" s="142">
        <f>S139*H139</f>
        <v>0</v>
      </c>
      <c r="AR139" s="143" t="s">
        <v>157</v>
      </c>
      <c r="AT139" s="143" t="s">
        <v>152</v>
      </c>
      <c r="AU139" s="143" t="s">
        <v>80</v>
      </c>
      <c r="AY139" s="18" t="s">
        <v>150</v>
      </c>
      <c r="BE139" s="144">
        <f>IF(N139="základní",J139,0)</f>
        <v>0</v>
      </c>
      <c r="BF139" s="144">
        <f>IF(N139="snížená",J139,0)</f>
        <v>0</v>
      </c>
      <c r="BG139" s="144">
        <f>IF(N139="zákl. přenesená",J139,0)</f>
        <v>0</v>
      </c>
      <c r="BH139" s="144">
        <f>IF(N139="sníž. přenesená",J139,0)</f>
        <v>0</v>
      </c>
      <c r="BI139" s="144">
        <f>IF(N139="nulová",J139,0)</f>
        <v>0</v>
      </c>
      <c r="BJ139" s="18" t="s">
        <v>80</v>
      </c>
      <c r="BK139" s="144">
        <f>ROUND(I139*H139,2)</f>
        <v>0</v>
      </c>
      <c r="BL139" s="18" t="s">
        <v>157</v>
      </c>
      <c r="BM139" s="143" t="s">
        <v>469</v>
      </c>
    </row>
    <row r="140" spans="2:65" s="1" customFormat="1" ht="11.25">
      <c r="B140" s="33"/>
      <c r="D140" s="145" t="s">
        <v>159</v>
      </c>
      <c r="F140" s="146" t="s">
        <v>921</v>
      </c>
      <c r="I140" s="147"/>
      <c r="L140" s="33"/>
      <c r="M140" s="148"/>
      <c r="T140" s="54"/>
      <c r="AT140" s="18" t="s">
        <v>159</v>
      </c>
      <c r="AU140" s="18" t="s">
        <v>80</v>
      </c>
    </row>
    <row r="141" spans="2:65" s="11" customFormat="1" ht="25.9" customHeight="1">
      <c r="B141" s="120"/>
      <c r="D141" s="121" t="s">
        <v>72</v>
      </c>
      <c r="E141" s="122" t="s">
        <v>922</v>
      </c>
      <c r="F141" s="122" t="s">
        <v>923</v>
      </c>
      <c r="I141" s="123"/>
      <c r="J141" s="124">
        <f>BK141</f>
        <v>0</v>
      </c>
      <c r="L141" s="120"/>
      <c r="M141" s="125"/>
      <c r="P141" s="126">
        <f>SUM(P142:P183)</f>
        <v>0</v>
      </c>
      <c r="R141" s="126">
        <f>SUM(R142:R183)</f>
        <v>0</v>
      </c>
      <c r="T141" s="127">
        <f>SUM(T142:T183)</f>
        <v>0</v>
      </c>
      <c r="AR141" s="121" t="s">
        <v>80</v>
      </c>
      <c r="AT141" s="128" t="s">
        <v>72</v>
      </c>
      <c r="AU141" s="128" t="s">
        <v>73</v>
      </c>
      <c r="AY141" s="121" t="s">
        <v>150</v>
      </c>
      <c r="BK141" s="129">
        <f>SUM(BK142:BK183)</f>
        <v>0</v>
      </c>
    </row>
    <row r="142" spans="2:65" s="1" customFormat="1" ht="16.5" customHeight="1">
      <c r="B142" s="33"/>
      <c r="C142" s="132" t="s">
        <v>332</v>
      </c>
      <c r="D142" s="132" t="s">
        <v>152</v>
      </c>
      <c r="E142" s="133" t="s">
        <v>924</v>
      </c>
      <c r="F142" s="134" t="s">
        <v>925</v>
      </c>
      <c r="G142" s="135" t="s">
        <v>394</v>
      </c>
      <c r="H142" s="136">
        <v>5</v>
      </c>
      <c r="I142" s="137"/>
      <c r="J142" s="138">
        <f>ROUND(I142*H142,2)</f>
        <v>0</v>
      </c>
      <c r="K142" s="134" t="s">
        <v>28</v>
      </c>
      <c r="L142" s="33"/>
      <c r="M142" s="139" t="s">
        <v>28</v>
      </c>
      <c r="N142" s="140" t="s">
        <v>44</v>
      </c>
      <c r="P142" s="141">
        <f>O142*H142</f>
        <v>0</v>
      </c>
      <c r="Q142" s="141">
        <v>0</v>
      </c>
      <c r="R142" s="141">
        <f>Q142*H142</f>
        <v>0</v>
      </c>
      <c r="S142" s="141">
        <v>0</v>
      </c>
      <c r="T142" s="142">
        <f>S142*H142</f>
        <v>0</v>
      </c>
      <c r="AR142" s="143" t="s">
        <v>157</v>
      </c>
      <c r="AT142" s="143" t="s">
        <v>152</v>
      </c>
      <c r="AU142" s="143" t="s">
        <v>80</v>
      </c>
      <c r="AY142" s="18" t="s">
        <v>150</v>
      </c>
      <c r="BE142" s="144">
        <f>IF(N142="základní",J142,0)</f>
        <v>0</v>
      </c>
      <c r="BF142" s="144">
        <f>IF(N142="snížená",J142,0)</f>
        <v>0</v>
      </c>
      <c r="BG142" s="144">
        <f>IF(N142="zákl. přenesená",J142,0)</f>
        <v>0</v>
      </c>
      <c r="BH142" s="144">
        <f>IF(N142="sníž. přenesená",J142,0)</f>
        <v>0</v>
      </c>
      <c r="BI142" s="144">
        <f>IF(N142="nulová",J142,0)</f>
        <v>0</v>
      </c>
      <c r="BJ142" s="18" t="s">
        <v>80</v>
      </c>
      <c r="BK142" s="144">
        <f>ROUND(I142*H142,2)</f>
        <v>0</v>
      </c>
      <c r="BL142" s="18" t="s">
        <v>157</v>
      </c>
      <c r="BM142" s="143" t="s">
        <v>479</v>
      </c>
    </row>
    <row r="143" spans="2:65" s="1" customFormat="1" ht="11.25">
      <c r="B143" s="33"/>
      <c r="D143" s="145" t="s">
        <v>159</v>
      </c>
      <c r="F143" s="146" t="s">
        <v>925</v>
      </c>
      <c r="I143" s="147"/>
      <c r="L143" s="33"/>
      <c r="M143" s="148"/>
      <c r="T143" s="54"/>
      <c r="AT143" s="18" t="s">
        <v>159</v>
      </c>
      <c r="AU143" s="18" t="s">
        <v>80</v>
      </c>
    </row>
    <row r="144" spans="2:65" s="1" customFormat="1" ht="16.5" customHeight="1">
      <c r="B144" s="33"/>
      <c r="C144" s="132" t="s">
        <v>338</v>
      </c>
      <c r="D144" s="132" t="s">
        <v>152</v>
      </c>
      <c r="E144" s="133" t="s">
        <v>926</v>
      </c>
      <c r="F144" s="134" t="s">
        <v>927</v>
      </c>
      <c r="G144" s="135" t="s">
        <v>394</v>
      </c>
      <c r="H144" s="136">
        <v>3</v>
      </c>
      <c r="I144" s="137"/>
      <c r="J144" s="138">
        <f>ROUND(I144*H144,2)</f>
        <v>0</v>
      </c>
      <c r="K144" s="134" t="s">
        <v>28</v>
      </c>
      <c r="L144" s="33"/>
      <c r="M144" s="139" t="s">
        <v>28</v>
      </c>
      <c r="N144" s="140" t="s">
        <v>44</v>
      </c>
      <c r="P144" s="141">
        <f>O144*H144</f>
        <v>0</v>
      </c>
      <c r="Q144" s="141">
        <v>0</v>
      </c>
      <c r="R144" s="141">
        <f>Q144*H144</f>
        <v>0</v>
      </c>
      <c r="S144" s="141">
        <v>0</v>
      </c>
      <c r="T144" s="142">
        <f>S144*H144</f>
        <v>0</v>
      </c>
      <c r="AR144" s="143" t="s">
        <v>157</v>
      </c>
      <c r="AT144" s="143" t="s">
        <v>152</v>
      </c>
      <c r="AU144" s="143" t="s">
        <v>80</v>
      </c>
      <c r="AY144" s="18" t="s">
        <v>150</v>
      </c>
      <c r="BE144" s="144">
        <f>IF(N144="základní",J144,0)</f>
        <v>0</v>
      </c>
      <c r="BF144" s="144">
        <f>IF(N144="snížená",J144,0)</f>
        <v>0</v>
      </c>
      <c r="BG144" s="144">
        <f>IF(N144="zákl. přenesená",J144,0)</f>
        <v>0</v>
      </c>
      <c r="BH144" s="144">
        <f>IF(N144="sníž. přenesená",J144,0)</f>
        <v>0</v>
      </c>
      <c r="BI144" s="144">
        <f>IF(N144="nulová",J144,0)</f>
        <v>0</v>
      </c>
      <c r="BJ144" s="18" t="s">
        <v>80</v>
      </c>
      <c r="BK144" s="144">
        <f>ROUND(I144*H144,2)</f>
        <v>0</v>
      </c>
      <c r="BL144" s="18" t="s">
        <v>157</v>
      </c>
      <c r="BM144" s="143" t="s">
        <v>489</v>
      </c>
    </row>
    <row r="145" spans="2:65" s="1" customFormat="1" ht="11.25">
      <c r="B145" s="33"/>
      <c r="D145" s="145" t="s">
        <v>159</v>
      </c>
      <c r="F145" s="146" t="s">
        <v>927</v>
      </c>
      <c r="I145" s="147"/>
      <c r="L145" s="33"/>
      <c r="M145" s="148"/>
      <c r="T145" s="54"/>
      <c r="AT145" s="18" t="s">
        <v>159</v>
      </c>
      <c r="AU145" s="18" t="s">
        <v>80</v>
      </c>
    </row>
    <row r="146" spans="2:65" s="1" customFormat="1" ht="16.5" customHeight="1">
      <c r="B146" s="33"/>
      <c r="C146" s="132" t="s">
        <v>344</v>
      </c>
      <c r="D146" s="132" t="s">
        <v>152</v>
      </c>
      <c r="E146" s="133" t="s">
        <v>928</v>
      </c>
      <c r="F146" s="134" t="s">
        <v>929</v>
      </c>
      <c r="G146" s="135" t="s">
        <v>394</v>
      </c>
      <c r="H146" s="136">
        <v>15</v>
      </c>
      <c r="I146" s="137"/>
      <c r="J146" s="138">
        <f>ROUND(I146*H146,2)</f>
        <v>0</v>
      </c>
      <c r="K146" s="134" t="s">
        <v>28</v>
      </c>
      <c r="L146" s="33"/>
      <c r="M146" s="139" t="s">
        <v>28</v>
      </c>
      <c r="N146" s="140" t="s">
        <v>44</v>
      </c>
      <c r="P146" s="141">
        <f>O146*H146</f>
        <v>0</v>
      </c>
      <c r="Q146" s="141">
        <v>0</v>
      </c>
      <c r="R146" s="141">
        <f>Q146*H146</f>
        <v>0</v>
      </c>
      <c r="S146" s="141">
        <v>0</v>
      </c>
      <c r="T146" s="142">
        <f>S146*H146</f>
        <v>0</v>
      </c>
      <c r="AR146" s="143" t="s">
        <v>157</v>
      </c>
      <c r="AT146" s="143" t="s">
        <v>152</v>
      </c>
      <c r="AU146" s="143" t="s">
        <v>80</v>
      </c>
      <c r="AY146" s="18" t="s">
        <v>150</v>
      </c>
      <c r="BE146" s="144">
        <f>IF(N146="základní",J146,0)</f>
        <v>0</v>
      </c>
      <c r="BF146" s="144">
        <f>IF(N146="snížená",J146,0)</f>
        <v>0</v>
      </c>
      <c r="BG146" s="144">
        <f>IF(N146="zákl. přenesená",J146,0)</f>
        <v>0</v>
      </c>
      <c r="BH146" s="144">
        <f>IF(N146="sníž. přenesená",J146,0)</f>
        <v>0</v>
      </c>
      <c r="BI146" s="144">
        <f>IF(N146="nulová",J146,0)</f>
        <v>0</v>
      </c>
      <c r="BJ146" s="18" t="s">
        <v>80</v>
      </c>
      <c r="BK146" s="144">
        <f>ROUND(I146*H146,2)</f>
        <v>0</v>
      </c>
      <c r="BL146" s="18" t="s">
        <v>157</v>
      </c>
      <c r="BM146" s="143" t="s">
        <v>503</v>
      </c>
    </row>
    <row r="147" spans="2:65" s="1" customFormat="1" ht="11.25">
      <c r="B147" s="33"/>
      <c r="D147" s="145" t="s">
        <v>159</v>
      </c>
      <c r="F147" s="146" t="s">
        <v>929</v>
      </c>
      <c r="I147" s="147"/>
      <c r="L147" s="33"/>
      <c r="M147" s="148"/>
      <c r="T147" s="54"/>
      <c r="AT147" s="18" t="s">
        <v>159</v>
      </c>
      <c r="AU147" s="18" t="s">
        <v>80</v>
      </c>
    </row>
    <row r="148" spans="2:65" s="1" customFormat="1" ht="16.5" customHeight="1">
      <c r="B148" s="33"/>
      <c r="C148" s="132" t="s">
        <v>350</v>
      </c>
      <c r="D148" s="132" t="s">
        <v>152</v>
      </c>
      <c r="E148" s="133" t="s">
        <v>930</v>
      </c>
      <c r="F148" s="134" t="s">
        <v>931</v>
      </c>
      <c r="G148" s="135" t="s">
        <v>881</v>
      </c>
      <c r="H148" s="136">
        <v>2</v>
      </c>
      <c r="I148" s="137"/>
      <c r="J148" s="138">
        <f>ROUND(I148*H148,2)</f>
        <v>0</v>
      </c>
      <c r="K148" s="134" t="s">
        <v>28</v>
      </c>
      <c r="L148" s="33"/>
      <c r="M148" s="139" t="s">
        <v>28</v>
      </c>
      <c r="N148" s="140" t="s">
        <v>44</v>
      </c>
      <c r="P148" s="141">
        <f>O148*H148</f>
        <v>0</v>
      </c>
      <c r="Q148" s="141">
        <v>0</v>
      </c>
      <c r="R148" s="141">
        <f>Q148*H148</f>
        <v>0</v>
      </c>
      <c r="S148" s="141">
        <v>0</v>
      </c>
      <c r="T148" s="142">
        <f>S148*H148</f>
        <v>0</v>
      </c>
      <c r="AR148" s="143" t="s">
        <v>157</v>
      </c>
      <c r="AT148" s="143" t="s">
        <v>152</v>
      </c>
      <c r="AU148" s="143" t="s">
        <v>80</v>
      </c>
      <c r="AY148" s="18" t="s">
        <v>150</v>
      </c>
      <c r="BE148" s="144">
        <f>IF(N148="základní",J148,0)</f>
        <v>0</v>
      </c>
      <c r="BF148" s="144">
        <f>IF(N148="snížená",J148,0)</f>
        <v>0</v>
      </c>
      <c r="BG148" s="144">
        <f>IF(N148="zákl. přenesená",J148,0)</f>
        <v>0</v>
      </c>
      <c r="BH148" s="144">
        <f>IF(N148="sníž. přenesená",J148,0)</f>
        <v>0</v>
      </c>
      <c r="BI148" s="144">
        <f>IF(N148="nulová",J148,0)</f>
        <v>0</v>
      </c>
      <c r="BJ148" s="18" t="s">
        <v>80</v>
      </c>
      <c r="BK148" s="144">
        <f>ROUND(I148*H148,2)</f>
        <v>0</v>
      </c>
      <c r="BL148" s="18" t="s">
        <v>157</v>
      </c>
      <c r="BM148" s="143" t="s">
        <v>516</v>
      </c>
    </row>
    <row r="149" spans="2:65" s="1" customFormat="1" ht="11.25">
      <c r="B149" s="33"/>
      <c r="D149" s="145" t="s">
        <v>159</v>
      </c>
      <c r="F149" s="146" t="s">
        <v>931</v>
      </c>
      <c r="I149" s="147"/>
      <c r="L149" s="33"/>
      <c r="M149" s="148"/>
      <c r="T149" s="54"/>
      <c r="AT149" s="18" t="s">
        <v>159</v>
      </c>
      <c r="AU149" s="18" t="s">
        <v>80</v>
      </c>
    </row>
    <row r="150" spans="2:65" s="1" customFormat="1" ht="16.5" customHeight="1">
      <c r="B150" s="33"/>
      <c r="C150" s="132" t="s">
        <v>360</v>
      </c>
      <c r="D150" s="132" t="s">
        <v>152</v>
      </c>
      <c r="E150" s="133" t="s">
        <v>932</v>
      </c>
      <c r="F150" s="134" t="s">
        <v>933</v>
      </c>
      <c r="G150" s="135" t="s">
        <v>881</v>
      </c>
      <c r="H150" s="136">
        <v>2</v>
      </c>
      <c r="I150" s="137"/>
      <c r="J150" s="138">
        <f>ROUND(I150*H150,2)</f>
        <v>0</v>
      </c>
      <c r="K150" s="134" t="s">
        <v>28</v>
      </c>
      <c r="L150" s="33"/>
      <c r="M150" s="139" t="s">
        <v>28</v>
      </c>
      <c r="N150" s="140" t="s">
        <v>44</v>
      </c>
      <c r="P150" s="141">
        <f>O150*H150</f>
        <v>0</v>
      </c>
      <c r="Q150" s="141">
        <v>0</v>
      </c>
      <c r="R150" s="141">
        <f>Q150*H150</f>
        <v>0</v>
      </c>
      <c r="S150" s="141">
        <v>0</v>
      </c>
      <c r="T150" s="142">
        <f>S150*H150</f>
        <v>0</v>
      </c>
      <c r="AR150" s="143" t="s">
        <v>157</v>
      </c>
      <c r="AT150" s="143" t="s">
        <v>152</v>
      </c>
      <c r="AU150" s="143" t="s">
        <v>80</v>
      </c>
      <c r="AY150" s="18" t="s">
        <v>150</v>
      </c>
      <c r="BE150" s="144">
        <f>IF(N150="základní",J150,0)</f>
        <v>0</v>
      </c>
      <c r="BF150" s="144">
        <f>IF(N150="snížená",J150,0)</f>
        <v>0</v>
      </c>
      <c r="BG150" s="144">
        <f>IF(N150="zákl. přenesená",J150,0)</f>
        <v>0</v>
      </c>
      <c r="BH150" s="144">
        <f>IF(N150="sníž. přenesená",J150,0)</f>
        <v>0</v>
      </c>
      <c r="BI150" s="144">
        <f>IF(N150="nulová",J150,0)</f>
        <v>0</v>
      </c>
      <c r="BJ150" s="18" t="s">
        <v>80</v>
      </c>
      <c r="BK150" s="144">
        <f>ROUND(I150*H150,2)</f>
        <v>0</v>
      </c>
      <c r="BL150" s="18" t="s">
        <v>157</v>
      </c>
      <c r="BM150" s="143" t="s">
        <v>528</v>
      </c>
    </row>
    <row r="151" spans="2:65" s="1" customFormat="1" ht="11.25">
      <c r="B151" s="33"/>
      <c r="D151" s="145" t="s">
        <v>159</v>
      </c>
      <c r="F151" s="146" t="s">
        <v>933</v>
      </c>
      <c r="I151" s="147"/>
      <c r="L151" s="33"/>
      <c r="M151" s="148"/>
      <c r="T151" s="54"/>
      <c r="AT151" s="18" t="s">
        <v>159</v>
      </c>
      <c r="AU151" s="18" t="s">
        <v>80</v>
      </c>
    </row>
    <row r="152" spans="2:65" s="1" customFormat="1" ht="16.5" customHeight="1">
      <c r="B152" s="33"/>
      <c r="C152" s="132" t="s">
        <v>366</v>
      </c>
      <c r="D152" s="132" t="s">
        <v>152</v>
      </c>
      <c r="E152" s="133" t="s">
        <v>934</v>
      </c>
      <c r="F152" s="134" t="s">
        <v>935</v>
      </c>
      <c r="G152" s="135" t="s">
        <v>881</v>
      </c>
      <c r="H152" s="136">
        <v>2</v>
      </c>
      <c r="I152" s="137"/>
      <c r="J152" s="138">
        <f>ROUND(I152*H152,2)</f>
        <v>0</v>
      </c>
      <c r="K152" s="134" t="s">
        <v>28</v>
      </c>
      <c r="L152" s="33"/>
      <c r="M152" s="139" t="s">
        <v>28</v>
      </c>
      <c r="N152" s="140" t="s">
        <v>44</v>
      </c>
      <c r="P152" s="141">
        <f>O152*H152</f>
        <v>0</v>
      </c>
      <c r="Q152" s="141">
        <v>0</v>
      </c>
      <c r="R152" s="141">
        <f>Q152*H152</f>
        <v>0</v>
      </c>
      <c r="S152" s="141">
        <v>0</v>
      </c>
      <c r="T152" s="142">
        <f>S152*H152</f>
        <v>0</v>
      </c>
      <c r="AR152" s="143" t="s">
        <v>157</v>
      </c>
      <c r="AT152" s="143" t="s">
        <v>152</v>
      </c>
      <c r="AU152" s="143" t="s">
        <v>80</v>
      </c>
      <c r="AY152" s="18" t="s">
        <v>150</v>
      </c>
      <c r="BE152" s="144">
        <f>IF(N152="základní",J152,0)</f>
        <v>0</v>
      </c>
      <c r="BF152" s="144">
        <f>IF(N152="snížená",J152,0)</f>
        <v>0</v>
      </c>
      <c r="BG152" s="144">
        <f>IF(N152="zákl. přenesená",J152,0)</f>
        <v>0</v>
      </c>
      <c r="BH152" s="144">
        <f>IF(N152="sníž. přenesená",J152,0)</f>
        <v>0</v>
      </c>
      <c r="BI152" s="144">
        <f>IF(N152="nulová",J152,0)</f>
        <v>0</v>
      </c>
      <c r="BJ152" s="18" t="s">
        <v>80</v>
      </c>
      <c r="BK152" s="144">
        <f>ROUND(I152*H152,2)</f>
        <v>0</v>
      </c>
      <c r="BL152" s="18" t="s">
        <v>157</v>
      </c>
      <c r="BM152" s="143" t="s">
        <v>541</v>
      </c>
    </row>
    <row r="153" spans="2:65" s="1" customFormat="1" ht="11.25">
      <c r="B153" s="33"/>
      <c r="D153" s="145" t="s">
        <v>159</v>
      </c>
      <c r="F153" s="146" t="s">
        <v>935</v>
      </c>
      <c r="I153" s="147"/>
      <c r="L153" s="33"/>
      <c r="M153" s="148"/>
      <c r="T153" s="54"/>
      <c r="AT153" s="18" t="s">
        <v>159</v>
      </c>
      <c r="AU153" s="18" t="s">
        <v>80</v>
      </c>
    </row>
    <row r="154" spans="2:65" s="1" customFormat="1" ht="16.5" customHeight="1">
      <c r="B154" s="33"/>
      <c r="C154" s="132" t="s">
        <v>375</v>
      </c>
      <c r="D154" s="132" t="s">
        <v>152</v>
      </c>
      <c r="E154" s="133" t="s">
        <v>936</v>
      </c>
      <c r="F154" s="134" t="s">
        <v>937</v>
      </c>
      <c r="G154" s="135" t="s">
        <v>394</v>
      </c>
      <c r="H154" s="136">
        <v>3</v>
      </c>
      <c r="I154" s="137"/>
      <c r="J154" s="138">
        <f>ROUND(I154*H154,2)</f>
        <v>0</v>
      </c>
      <c r="K154" s="134" t="s">
        <v>28</v>
      </c>
      <c r="L154" s="33"/>
      <c r="M154" s="139" t="s">
        <v>28</v>
      </c>
      <c r="N154" s="140" t="s">
        <v>44</v>
      </c>
      <c r="P154" s="141">
        <f>O154*H154</f>
        <v>0</v>
      </c>
      <c r="Q154" s="141">
        <v>0</v>
      </c>
      <c r="R154" s="141">
        <f>Q154*H154</f>
        <v>0</v>
      </c>
      <c r="S154" s="141">
        <v>0</v>
      </c>
      <c r="T154" s="142">
        <f>S154*H154</f>
        <v>0</v>
      </c>
      <c r="AR154" s="143" t="s">
        <v>157</v>
      </c>
      <c r="AT154" s="143" t="s">
        <v>152</v>
      </c>
      <c r="AU154" s="143" t="s">
        <v>80</v>
      </c>
      <c r="AY154" s="18" t="s">
        <v>150</v>
      </c>
      <c r="BE154" s="144">
        <f>IF(N154="základní",J154,0)</f>
        <v>0</v>
      </c>
      <c r="BF154" s="144">
        <f>IF(N154="snížená",J154,0)</f>
        <v>0</v>
      </c>
      <c r="BG154" s="144">
        <f>IF(N154="zákl. přenesená",J154,0)</f>
        <v>0</v>
      </c>
      <c r="BH154" s="144">
        <f>IF(N154="sníž. přenesená",J154,0)</f>
        <v>0</v>
      </c>
      <c r="BI154" s="144">
        <f>IF(N154="nulová",J154,0)</f>
        <v>0</v>
      </c>
      <c r="BJ154" s="18" t="s">
        <v>80</v>
      </c>
      <c r="BK154" s="144">
        <f>ROUND(I154*H154,2)</f>
        <v>0</v>
      </c>
      <c r="BL154" s="18" t="s">
        <v>157</v>
      </c>
      <c r="BM154" s="143" t="s">
        <v>554</v>
      </c>
    </row>
    <row r="155" spans="2:65" s="1" customFormat="1" ht="11.25">
      <c r="B155" s="33"/>
      <c r="D155" s="145" t="s">
        <v>159</v>
      </c>
      <c r="F155" s="146" t="s">
        <v>937</v>
      </c>
      <c r="I155" s="147"/>
      <c r="L155" s="33"/>
      <c r="M155" s="148"/>
      <c r="T155" s="54"/>
      <c r="AT155" s="18" t="s">
        <v>159</v>
      </c>
      <c r="AU155" s="18" t="s">
        <v>80</v>
      </c>
    </row>
    <row r="156" spans="2:65" s="1" customFormat="1" ht="16.5" customHeight="1">
      <c r="B156" s="33"/>
      <c r="C156" s="132" t="s">
        <v>383</v>
      </c>
      <c r="D156" s="132" t="s">
        <v>152</v>
      </c>
      <c r="E156" s="133" t="s">
        <v>938</v>
      </c>
      <c r="F156" s="134" t="s">
        <v>939</v>
      </c>
      <c r="G156" s="135" t="s">
        <v>394</v>
      </c>
      <c r="H156" s="136">
        <v>3</v>
      </c>
      <c r="I156" s="137"/>
      <c r="J156" s="138">
        <f>ROUND(I156*H156,2)</f>
        <v>0</v>
      </c>
      <c r="K156" s="134" t="s">
        <v>28</v>
      </c>
      <c r="L156" s="33"/>
      <c r="M156" s="139" t="s">
        <v>28</v>
      </c>
      <c r="N156" s="140" t="s">
        <v>44</v>
      </c>
      <c r="P156" s="141">
        <f>O156*H156</f>
        <v>0</v>
      </c>
      <c r="Q156" s="141">
        <v>0</v>
      </c>
      <c r="R156" s="141">
        <f>Q156*H156</f>
        <v>0</v>
      </c>
      <c r="S156" s="141">
        <v>0</v>
      </c>
      <c r="T156" s="142">
        <f>S156*H156</f>
        <v>0</v>
      </c>
      <c r="AR156" s="143" t="s">
        <v>157</v>
      </c>
      <c r="AT156" s="143" t="s">
        <v>152</v>
      </c>
      <c r="AU156" s="143" t="s">
        <v>80</v>
      </c>
      <c r="AY156" s="18" t="s">
        <v>150</v>
      </c>
      <c r="BE156" s="144">
        <f>IF(N156="základní",J156,0)</f>
        <v>0</v>
      </c>
      <c r="BF156" s="144">
        <f>IF(N156="snížená",J156,0)</f>
        <v>0</v>
      </c>
      <c r="BG156" s="144">
        <f>IF(N156="zákl. přenesená",J156,0)</f>
        <v>0</v>
      </c>
      <c r="BH156" s="144">
        <f>IF(N156="sníž. přenesená",J156,0)</f>
        <v>0</v>
      </c>
      <c r="BI156" s="144">
        <f>IF(N156="nulová",J156,0)</f>
        <v>0</v>
      </c>
      <c r="BJ156" s="18" t="s">
        <v>80</v>
      </c>
      <c r="BK156" s="144">
        <f>ROUND(I156*H156,2)</f>
        <v>0</v>
      </c>
      <c r="BL156" s="18" t="s">
        <v>157</v>
      </c>
      <c r="BM156" s="143" t="s">
        <v>568</v>
      </c>
    </row>
    <row r="157" spans="2:65" s="1" customFormat="1" ht="11.25">
      <c r="B157" s="33"/>
      <c r="D157" s="145" t="s">
        <v>159</v>
      </c>
      <c r="F157" s="146" t="s">
        <v>939</v>
      </c>
      <c r="I157" s="147"/>
      <c r="L157" s="33"/>
      <c r="M157" s="148"/>
      <c r="T157" s="54"/>
      <c r="AT157" s="18" t="s">
        <v>159</v>
      </c>
      <c r="AU157" s="18" t="s">
        <v>80</v>
      </c>
    </row>
    <row r="158" spans="2:65" s="1" customFormat="1" ht="16.5" customHeight="1">
      <c r="B158" s="33"/>
      <c r="C158" s="132" t="s">
        <v>391</v>
      </c>
      <c r="D158" s="132" t="s">
        <v>152</v>
      </c>
      <c r="E158" s="133" t="s">
        <v>940</v>
      </c>
      <c r="F158" s="134" t="s">
        <v>941</v>
      </c>
      <c r="G158" s="135" t="s">
        <v>881</v>
      </c>
      <c r="H158" s="136">
        <v>2</v>
      </c>
      <c r="I158" s="137"/>
      <c r="J158" s="138">
        <f>ROUND(I158*H158,2)</f>
        <v>0</v>
      </c>
      <c r="K158" s="134" t="s">
        <v>28</v>
      </c>
      <c r="L158" s="33"/>
      <c r="M158" s="139" t="s">
        <v>28</v>
      </c>
      <c r="N158" s="140" t="s">
        <v>44</v>
      </c>
      <c r="P158" s="141">
        <f>O158*H158</f>
        <v>0</v>
      </c>
      <c r="Q158" s="141">
        <v>0</v>
      </c>
      <c r="R158" s="141">
        <f>Q158*H158</f>
        <v>0</v>
      </c>
      <c r="S158" s="141">
        <v>0</v>
      </c>
      <c r="T158" s="142">
        <f>S158*H158</f>
        <v>0</v>
      </c>
      <c r="AR158" s="143" t="s">
        <v>157</v>
      </c>
      <c r="AT158" s="143" t="s">
        <v>152</v>
      </c>
      <c r="AU158" s="143" t="s">
        <v>80</v>
      </c>
      <c r="AY158" s="18" t="s">
        <v>150</v>
      </c>
      <c r="BE158" s="144">
        <f>IF(N158="základní",J158,0)</f>
        <v>0</v>
      </c>
      <c r="BF158" s="144">
        <f>IF(N158="snížená",J158,0)</f>
        <v>0</v>
      </c>
      <c r="BG158" s="144">
        <f>IF(N158="zákl. přenesená",J158,0)</f>
        <v>0</v>
      </c>
      <c r="BH158" s="144">
        <f>IF(N158="sníž. přenesená",J158,0)</f>
        <v>0</v>
      </c>
      <c r="BI158" s="144">
        <f>IF(N158="nulová",J158,0)</f>
        <v>0</v>
      </c>
      <c r="BJ158" s="18" t="s">
        <v>80</v>
      </c>
      <c r="BK158" s="144">
        <f>ROUND(I158*H158,2)</f>
        <v>0</v>
      </c>
      <c r="BL158" s="18" t="s">
        <v>157</v>
      </c>
      <c r="BM158" s="143" t="s">
        <v>582</v>
      </c>
    </row>
    <row r="159" spans="2:65" s="1" customFormat="1" ht="11.25">
      <c r="B159" s="33"/>
      <c r="D159" s="145" t="s">
        <v>159</v>
      </c>
      <c r="F159" s="146" t="s">
        <v>941</v>
      </c>
      <c r="I159" s="147"/>
      <c r="L159" s="33"/>
      <c r="M159" s="148"/>
      <c r="T159" s="54"/>
      <c r="AT159" s="18" t="s">
        <v>159</v>
      </c>
      <c r="AU159" s="18" t="s">
        <v>80</v>
      </c>
    </row>
    <row r="160" spans="2:65" s="1" customFormat="1" ht="16.5" customHeight="1">
      <c r="B160" s="33"/>
      <c r="C160" s="132" t="s">
        <v>398</v>
      </c>
      <c r="D160" s="132" t="s">
        <v>152</v>
      </c>
      <c r="E160" s="133" t="s">
        <v>942</v>
      </c>
      <c r="F160" s="134" t="s">
        <v>943</v>
      </c>
      <c r="G160" s="135" t="s">
        <v>881</v>
      </c>
      <c r="H160" s="136">
        <v>2</v>
      </c>
      <c r="I160" s="137"/>
      <c r="J160" s="138">
        <f>ROUND(I160*H160,2)</f>
        <v>0</v>
      </c>
      <c r="K160" s="134" t="s">
        <v>28</v>
      </c>
      <c r="L160" s="33"/>
      <c r="M160" s="139" t="s">
        <v>28</v>
      </c>
      <c r="N160" s="140" t="s">
        <v>44</v>
      </c>
      <c r="P160" s="141">
        <f>O160*H160</f>
        <v>0</v>
      </c>
      <c r="Q160" s="141">
        <v>0</v>
      </c>
      <c r="R160" s="141">
        <f>Q160*H160</f>
        <v>0</v>
      </c>
      <c r="S160" s="141">
        <v>0</v>
      </c>
      <c r="T160" s="142">
        <f>S160*H160</f>
        <v>0</v>
      </c>
      <c r="AR160" s="143" t="s">
        <v>157</v>
      </c>
      <c r="AT160" s="143" t="s">
        <v>152</v>
      </c>
      <c r="AU160" s="143" t="s">
        <v>80</v>
      </c>
      <c r="AY160" s="18" t="s">
        <v>150</v>
      </c>
      <c r="BE160" s="144">
        <f>IF(N160="základní",J160,0)</f>
        <v>0</v>
      </c>
      <c r="BF160" s="144">
        <f>IF(N160="snížená",J160,0)</f>
        <v>0</v>
      </c>
      <c r="BG160" s="144">
        <f>IF(N160="zákl. přenesená",J160,0)</f>
        <v>0</v>
      </c>
      <c r="BH160" s="144">
        <f>IF(N160="sníž. přenesená",J160,0)</f>
        <v>0</v>
      </c>
      <c r="BI160" s="144">
        <f>IF(N160="nulová",J160,0)</f>
        <v>0</v>
      </c>
      <c r="BJ160" s="18" t="s">
        <v>80</v>
      </c>
      <c r="BK160" s="144">
        <f>ROUND(I160*H160,2)</f>
        <v>0</v>
      </c>
      <c r="BL160" s="18" t="s">
        <v>157</v>
      </c>
      <c r="BM160" s="143" t="s">
        <v>591</v>
      </c>
    </row>
    <row r="161" spans="2:65" s="1" customFormat="1" ht="11.25">
      <c r="B161" s="33"/>
      <c r="D161" s="145" t="s">
        <v>159</v>
      </c>
      <c r="F161" s="146" t="s">
        <v>944</v>
      </c>
      <c r="I161" s="147"/>
      <c r="L161" s="33"/>
      <c r="M161" s="148"/>
      <c r="T161" s="54"/>
      <c r="AT161" s="18" t="s">
        <v>159</v>
      </c>
      <c r="AU161" s="18" t="s">
        <v>80</v>
      </c>
    </row>
    <row r="162" spans="2:65" s="1" customFormat="1" ht="16.5" customHeight="1">
      <c r="B162" s="33"/>
      <c r="C162" s="132" t="s">
        <v>405</v>
      </c>
      <c r="D162" s="132" t="s">
        <v>152</v>
      </c>
      <c r="E162" s="133" t="s">
        <v>945</v>
      </c>
      <c r="F162" s="134" t="s">
        <v>946</v>
      </c>
      <c r="G162" s="135" t="s">
        <v>394</v>
      </c>
      <c r="H162" s="136">
        <v>3</v>
      </c>
      <c r="I162" s="137"/>
      <c r="J162" s="138">
        <f>ROUND(I162*H162,2)</f>
        <v>0</v>
      </c>
      <c r="K162" s="134" t="s">
        <v>28</v>
      </c>
      <c r="L162" s="33"/>
      <c r="M162" s="139" t="s">
        <v>28</v>
      </c>
      <c r="N162" s="140" t="s">
        <v>44</v>
      </c>
      <c r="P162" s="141">
        <f>O162*H162</f>
        <v>0</v>
      </c>
      <c r="Q162" s="141">
        <v>0</v>
      </c>
      <c r="R162" s="141">
        <f>Q162*H162</f>
        <v>0</v>
      </c>
      <c r="S162" s="141">
        <v>0</v>
      </c>
      <c r="T162" s="142">
        <f>S162*H162</f>
        <v>0</v>
      </c>
      <c r="AR162" s="143" t="s">
        <v>157</v>
      </c>
      <c r="AT162" s="143" t="s">
        <v>152</v>
      </c>
      <c r="AU162" s="143" t="s">
        <v>80</v>
      </c>
      <c r="AY162" s="18" t="s">
        <v>150</v>
      </c>
      <c r="BE162" s="144">
        <f>IF(N162="základní",J162,0)</f>
        <v>0</v>
      </c>
      <c r="BF162" s="144">
        <f>IF(N162="snížená",J162,0)</f>
        <v>0</v>
      </c>
      <c r="BG162" s="144">
        <f>IF(N162="zákl. přenesená",J162,0)</f>
        <v>0</v>
      </c>
      <c r="BH162" s="144">
        <f>IF(N162="sníž. přenesená",J162,0)</f>
        <v>0</v>
      </c>
      <c r="BI162" s="144">
        <f>IF(N162="nulová",J162,0)</f>
        <v>0</v>
      </c>
      <c r="BJ162" s="18" t="s">
        <v>80</v>
      </c>
      <c r="BK162" s="144">
        <f>ROUND(I162*H162,2)</f>
        <v>0</v>
      </c>
      <c r="BL162" s="18" t="s">
        <v>157</v>
      </c>
      <c r="BM162" s="143" t="s">
        <v>607</v>
      </c>
    </row>
    <row r="163" spans="2:65" s="1" customFormat="1" ht="11.25">
      <c r="B163" s="33"/>
      <c r="D163" s="145" t="s">
        <v>159</v>
      </c>
      <c r="F163" s="146" t="s">
        <v>947</v>
      </c>
      <c r="I163" s="147"/>
      <c r="L163" s="33"/>
      <c r="M163" s="148"/>
      <c r="T163" s="54"/>
      <c r="AT163" s="18" t="s">
        <v>159</v>
      </c>
      <c r="AU163" s="18" t="s">
        <v>80</v>
      </c>
    </row>
    <row r="164" spans="2:65" s="1" customFormat="1" ht="21.75" customHeight="1">
      <c r="B164" s="33"/>
      <c r="C164" s="132" t="s">
        <v>410</v>
      </c>
      <c r="D164" s="132" t="s">
        <v>152</v>
      </c>
      <c r="E164" s="133" t="s">
        <v>948</v>
      </c>
      <c r="F164" s="134" t="s">
        <v>949</v>
      </c>
      <c r="G164" s="135" t="s">
        <v>881</v>
      </c>
      <c r="H164" s="136">
        <v>4</v>
      </c>
      <c r="I164" s="137"/>
      <c r="J164" s="138">
        <f>ROUND(I164*H164,2)</f>
        <v>0</v>
      </c>
      <c r="K164" s="134" t="s">
        <v>28</v>
      </c>
      <c r="L164" s="33"/>
      <c r="M164" s="139" t="s">
        <v>28</v>
      </c>
      <c r="N164" s="140" t="s">
        <v>44</v>
      </c>
      <c r="P164" s="141">
        <f>O164*H164</f>
        <v>0</v>
      </c>
      <c r="Q164" s="141">
        <v>0</v>
      </c>
      <c r="R164" s="141">
        <f>Q164*H164</f>
        <v>0</v>
      </c>
      <c r="S164" s="141">
        <v>0</v>
      </c>
      <c r="T164" s="142">
        <f>S164*H164</f>
        <v>0</v>
      </c>
      <c r="AR164" s="143" t="s">
        <v>157</v>
      </c>
      <c r="AT164" s="143" t="s">
        <v>152</v>
      </c>
      <c r="AU164" s="143" t="s">
        <v>80</v>
      </c>
      <c r="AY164" s="18" t="s">
        <v>150</v>
      </c>
      <c r="BE164" s="144">
        <f>IF(N164="základní",J164,0)</f>
        <v>0</v>
      </c>
      <c r="BF164" s="144">
        <f>IF(N164="snížená",J164,0)</f>
        <v>0</v>
      </c>
      <c r="BG164" s="144">
        <f>IF(N164="zákl. přenesená",J164,0)</f>
        <v>0</v>
      </c>
      <c r="BH164" s="144">
        <f>IF(N164="sníž. přenesená",J164,0)</f>
        <v>0</v>
      </c>
      <c r="BI164" s="144">
        <f>IF(N164="nulová",J164,0)</f>
        <v>0</v>
      </c>
      <c r="BJ164" s="18" t="s">
        <v>80</v>
      </c>
      <c r="BK164" s="144">
        <f>ROUND(I164*H164,2)</f>
        <v>0</v>
      </c>
      <c r="BL164" s="18" t="s">
        <v>157</v>
      </c>
      <c r="BM164" s="143" t="s">
        <v>621</v>
      </c>
    </row>
    <row r="165" spans="2:65" s="1" customFormat="1" ht="11.25">
      <c r="B165" s="33"/>
      <c r="D165" s="145" t="s">
        <v>159</v>
      </c>
      <c r="F165" s="146" t="s">
        <v>949</v>
      </c>
      <c r="I165" s="147"/>
      <c r="L165" s="33"/>
      <c r="M165" s="148"/>
      <c r="T165" s="54"/>
      <c r="AT165" s="18" t="s">
        <v>159</v>
      </c>
      <c r="AU165" s="18" t="s">
        <v>80</v>
      </c>
    </row>
    <row r="166" spans="2:65" s="1" customFormat="1" ht="16.5" customHeight="1">
      <c r="B166" s="33"/>
      <c r="C166" s="132" t="s">
        <v>414</v>
      </c>
      <c r="D166" s="132" t="s">
        <v>152</v>
      </c>
      <c r="E166" s="133" t="s">
        <v>950</v>
      </c>
      <c r="F166" s="134" t="s">
        <v>951</v>
      </c>
      <c r="G166" s="135" t="s">
        <v>881</v>
      </c>
      <c r="H166" s="136">
        <v>2</v>
      </c>
      <c r="I166" s="137"/>
      <c r="J166" s="138">
        <f>ROUND(I166*H166,2)</f>
        <v>0</v>
      </c>
      <c r="K166" s="134" t="s">
        <v>28</v>
      </c>
      <c r="L166" s="33"/>
      <c r="M166" s="139" t="s">
        <v>28</v>
      </c>
      <c r="N166" s="140" t="s">
        <v>44</v>
      </c>
      <c r="P166" s="141">
        <f>O166*H166</f>
        <v>0</v>
      </c>
      <c r="Q166" s="141">
        <v>0</v>
      </c>
      <c r="R166" s="141">
        <f>Q166*H166</f>
        <v>0</v>
      </c>
      <c r="S166" s="141">
        <v>0</v>
      </c>
      <c r="T166" s="142">
        <f>S166*H166</f>
        <v>0</v>
      </c>
      <c r="AR166" s="143" t="s">
        <v>157</v>
      </c>
      <c r="AT166" s="143" t="s">
        <v>152</v>
      </c>
      <c r="AU166" s="143" t="s">
        <v>80</v>
      </c>
      <c r="AY166" s="18" t="s">
        <v>150</v>
      </c>
      <c r="BE166" s="144">
        <f>IF(N166="základní",J166,0)</f>
        <v>0</v>
      </c>
      <c r="BF166" s="144">
        <f>IF(N166="snížená",J166,0)</f>
        <v>0</v>
      </c>
      <c r="BG166" s="144">
        <f>IF(N166="zákl. přenesená",J166,0)</f>
        <v>0</v>
      </c>
      <c r="BH166" s="144">
        <f>IF(N166="sníž. přenesená",J166,0)</f>
        <v>0</v>
      </c>
      <c r="BI166" s="144">
        <f>IF(N166="nulová",J166,0)</f>
        <v>0</v>
      </c>
      <c r="BJ166" s="18" t="s">
        <v>80</v>
      </c>
      <c r="BK166" s="144">
        <f>ROUND(I166*H166,2)</f>
        <v>0</v>
      </c>
      <c r="BL166" s="18" t="s">
        <v>157</v>
      </c>
      <c r="BM166" s="143" t="s">
        <v>633</v>
      </c>
    </row>
    <row r="167" spans="2:65" s="1" customFormat="1" ht="11.25">
      <c r="B167" s="33"/>
      <c r="D167" s="145" t="s">
        <v>159</v>
      </c>
      <c r="F167" s="146" t="s">
        <v>951</v>
      </c>
      <c r="I167" s="147"/>
      <c r="L167" s="33"/>
      <c r="M167" s="148"/>
      <c r="T167" s="54"/>
      <c r="AT167" s="18" t="s">
        <v>159</v>
      </c>
      <c r="AU167" s="18" t="s">
        <v>80</v>
      </c>
    </row>
    <row r="168" spans="2:65" s="1" customFormat="1" ht="16.5" customHeight="1">
      <c r="B168" s="33"/>
      <c r="C168" s="132" t="s">
        <v>421</v>
      </c>
      <c r="D168" s="132" t="s">
        <v>152</v>
      </c>
      <c r="E168" s="133" t="s">
        <v>952</v>
      </c>
      <c r="F168" s="134" t="s">
        <v>953</v>
      </c>
      <c r="G168" s="135" t="s">
        <v>881</v>
      </c>
      <c r="H168" s="136">
        <v>2</v>
      </c>
      <c r="I168" s="137"/>
      <c r="J168" s="138">
        <f>ROUND(I168*H168,2)</f>
        <v>0</v>
      </c>
      <c r="K168" s="134" t="s">
        <v>28</v>
      </c>
      <c r="L168" s="33"/>
      <c r="M168" s="139" t="s">
        <v>28</v>
      </c>
      <c r="N168" s="140" t="s">
        <v>44</v>
      </c>
      <c r="P168" s="141">
        <f>O168*H168</f>
        <v>0</v>
      </c>
      <c r="Q168" s="141">
        <v>0</v>
      </c>
      <c r="R168" s="141">
        <f>Q168*H168</f>
        <v>0</v>
      </c>
      <c r="S168" s="141">
        <v>0</v>
      </c>
      <c r="T168" s="142">
        <f>S168*H168</f>
        <v>0</v>
      </c>
      <c r="AR168" s="143" t="s">
        <v>157</v>
      </c>
      <c r="AT168" s="143" t="s">
        <v>152</v>
      </c>
      <c r="AU168" s="143" t="s">
        <v>80</v>
      </c>
      <c r="AY168" s="18" t="s">
        <v>150</v>
      </c>
      <c r="BE168" s="144">
        <f>IF(N168="základní",J168,0)</f>
        <v>0</v>
      </c>
      <c r="BF168" s="144">
        <f>IF(N168="snížená",J168,0)</f>
        <v>0</v>
      </c>
      <c r="BG168" s="144">
        <f>IF(N168="zákl. přenesená",J168,0)</f>
        <v>0</v>
      </c>
      <c r="BH168" s="144">
        <f>IF(N168="sníž. přenesená",J168,0)</f>
        <v>0</v>
      </c>
      <c r="BI168" s="144">
        <f>IF(N168="nulová",J168,0)</f>
        <v>0</v>
      </c>
      <c r="BJ168" s="18" t="s">
        <v>80</v>
      </c>
      <c r="BK168" s="144">
        <f>ROUND(I168*H168,2)</f>
        <v>0</v>
      </c>
      <c r="BL168" s="18" t="s">
        <v>157</v>
      </c>
      <c r="BM168" s="143" t="s">
        <v>646</v>
      </c>
    </row>
    <row r="169" spans="2:65" s="1" customFormat="1" ht="11.25">
      <c r="B169" s="33"/>
      <c r="D169" s="145" t="s">
        <v>159</v>
      </c>
      <c r="F169" s="146" t="s">
        <v>953</v>
      </c>
      <c r="I169" s="147"/>
      <c r="L169" s="33"/>
      <c r="M169" s="148"/>
      <c r="T169" s="54"/>
      <c r="AT169" s="18" t="s">
        <v>159</v>
      </c>
      <c r="AU169" s="18" t="s">
        <v>80</v>
      </c>
    </row>
    <row r="170" spans="2:65" s="1" customFormat="1" ht="16.5" customHeight="1">
      <c r="B170" s="33"/>
      <c r="C170" s="132" t="s">
        <v>425</v>
      </c>
      <c r="D170" s="132" t="s">
        <v>152</v>
      </c>
      <c r="E170" s="133" t="s">
        <v>954</v>
      </c>
      <c r="F170" s="134" t="s">
        <v>955</v>
      </c>
      <c r="G170" s="135" t="s">
        <v>881</v>
      </c>
      <c r="H170" s="136">
        <v>2</v>
      </c>
      <c r="I170" s="137"/>
      <c r="J170" s="138">
        <f>ROUND(I170*H170,2)</f>
        <v>0</v>
      </c>
      <c r="K170" s="134" t="s">
        <v>28</v>
      </c>
      <c r="L170" s="33"/>
      <c r="M170" s="139" t="s">
        <v>28</v>
      </c>
      <c r="N170" s="140" t="s">
        <v>44</v>
      </c>
      <c r="P170" s="141">
        <f>O170*H170</f>
        <v>0</v>
      </c>
      <c r="Q170" s="141">
        <v>0</v>
      </c>
      <c r="R170" s="141">
        <f>Q170*H170</f>
        <v>0</v>
      </c>
      <c r="S170" s="141">
        <v>0</v>
      </c>
      <c r="T170" s="142">
        <f>S170*H170</f>
        <v>0</v>
      </c>
      <c r="AR170" s="143" t="s">
        <v>157</v>
      </c>
      <c r="AT170" s="143" t="s">
        <v>152</v>
      </c>
      <c r="AU170" s="143" t="s">
        <v>80</v>
      </c>
      <c r="AY170" s="18" t="s">
        <v>150</v>
      </c>
      <c r="BE170" s="144">
        <f>IF(N170="základní",J170,0)</f>
        <v>0</v>
      </c>
      <c r="BF170" s="144">
        <f>IF(N170="snížená",J170,0)</f>
        <v>0</v>
      </c>
      <c r="BG170" s="144">
        <f>IF(N170="zákl. přenesená",J170,0)</f>
        <v>0</v>
      </c>
      <c r="BH170" s="144">
        <f>IF(N170="sníž. přenesená",J170,0)</f>
        <v>0</v>
      </c>
      <c r="BI170" s="144">
        <f>IF(N170="nulová",J170,0)</f>
        <v>0</v>
      </c>
      <c r="BJ170" s="18" t="s">
        <v>80</v>
      </c>
      <c r="BK170" s="144">
        <f>ROUND(I170*H170,2)</f>
        <v>0</v>
      </c>
      <c r="BL170" s="18" t="s">
        <v>157</v>
      </c>
      <c r="BM170" s="143" t="s">
        <v>660</v>
      </c>
    </row>
    <row r="171" spans="2:65" s="1" customFormat="1" ht="11.25">
      <c r="B171" s="33"/>
      <c r="D171" s="145" t="s">
        <v>159</v>
      </c>
      <c r="F171" s="146" t="s">
        <v>956</v>
      </c>
      <c r="I171" s="147"/>
      <c r="L171" s="33"/>
      <c r="M171" s="148"/>
      <c r="T171" s="54"/>
      <c r="AT171" s="18" t="s">
        <v>159</v>
      </c>
      <c r="AU171" s="18" t="s">
        <v>80</v>
      </c>
    </row>
    <row r="172" spans="2:65" s="1" customFormat="1" ht="16.5" customHeight="1">
      <c r="B172" s="33"/>
      <c r="C172" s="132" t="s">
        <v>432</v>
      </c>
      <c r="D172" s="132" t="s">
        <v>152</v>
      </c>
      <c r="E172" s="133" t="s">
        <v>957</v>
      </c>
      <c r="F172" s="134" t="s">
        <v>958</v>
      </c>
      <c r="G172" s="135" t="s">
        <v>881</v>
      </c>
      <c r="H172" s="136">
        <v>3</v>
      </c>
      <c r="I172" s="137"/>
      <c r="J172" s="138">
        <f>ROUND(I172*H172,2)</f>
        <v>0</v>
      </c>
      <c r="K172" s="134" t="s">
        <v>28</v>
      </c>
      <c r="L172" s="33"/>
      <c r="M172" s="139" t="s">
        <v>28</v>
      </c>
      <c r="N172" s="140" t="s">
        <v>44</v>
      </c>
      <c r="P172" s="141">
        <f>O172*H172</f>
        <v>0</v>
      </c>
      <c r="Q172" s="141">
        <v>0</v>
      </c>
      <c r="R172" s="141">
        <f>Q172*H172</f>
        <v>0</v>
      </c>
      <c r="S172" s="141">
        <v>0</v>
      </c>
      <c r="T172" s="142">
        <f>S172*H172</f>
        <v>0</v>
      </c>
      <c r="AR172" s="143" t="s">
        <v>157</v>
      </c>
      <c r="AT172" s="143" t="s">
        <v>152</v>
      </c>
      <c r="AU172" s="143" t="s">
        <v>80</v>
      </c>
      <c r="AY172" s="18" t="s">
        <v>150</v>
      </c>
      <c r="BE172" s="144">
        <f>IF(N172="základní",J172,0)</f>
        <v>0</v>
      </c>
      <c r="BF172" s="144">
        <f>IF(N172="snížená",J172,0)</f>
        <v>0</v>
      </c>
      <c r="BG172" s="144">
        <f>IF(N172="zákl. přenesená",J172,0)</f>
        <v>0</v>
      </c>
      <c r="BH172" s="144">
        <f>IF(N172="sníž. přenesená",J172,0)</f>
        <v>0</v>
      </c>
      <c r="BI172" s="144">
        <f>IF(N172="nulová",J172,0)</f>
        <v>0</v>
      </c>
      <c r="BJ172" s="18" t="s">
        <v>80</v>
      </c>
      <c r="BK172" s="144">
        <f>ROUND(I172*H172,2)</f>
        <v>0</v>
      </c>
      <c r="BL172" s="18" t="s">
        <v>157</v>
      </c>
      <c r="BM172" s="143" t="s">
        <v>673</v>
      </c>
    </row>
    <row r="173" spans="2:65" s="1" customFormat="1" ht="11.25">
      <c r="B173" s="33"/>
      <c r="D173" s="145" t="s">
        <v>159</v>
      </c>
      <c r="F173" s="146" t="s">
        <v>959</v>
      </c>
      <c r="I173" s="147"/>
      <c r="L173" s="33"/>
      <c r="M173" s="148"/>
      <c r="T173" s="54"/>
      <c r="AT173" s="18" t="s">
        <v>159</v>
      </c>
      <c r="AU173" s="18" t="s">
        <v>80</v>
      </c>
    </row>
    <row r="174" spans="2:65" s="1" customFormat="1" ht="16.5" customHeight="1">
      <c r="B174" s="33"/>
      <c r="C174" s="132" t="s">
        <v>438</v>
      </c>
      <c r="D174" s="132" t="s">
        <v>152</v>
      </c>
      <c r="E174" s="133" t="s">
        <v>960</v>
      </c>
      <c r="F174" s="134" t="s">
        <v>961</v>
      </c>
      <c r="G174" s="135" t="s">
        <v>881</v>
      </c>
      <c r="H174" s="136">
        <v>8</v>
      </c>
      <c r="I174" s="137"/>
      <c r="J174" s="138">
        <f>ROUND(I174*H174,2)</f>
        <v>0</v>
      </c>
      <c r="K174" s="134" t="s">
        <v>28</v>
      </c>
      <c r="L174" s="33"/>
      <c r="M174" s="139" t="s">
        <v>28</v>
      </c>
      <c r="N174" s="140" t="s">
        <v>44</v>
      </c>
      <c r="P174" s="141">
        <f>O174*H174</f>
        <v>0</v>
      </c>
      <c r="Q174" s="141">
        <v>0</v>
      </c>
      <c r="R174" s="141">
        <f>Q174*H174</f>
        <v>0</v>
      </c>
      <c r="S174" s="141">
        <v>0</v>
      </c>
      <c r="T174" s="142">
        <f>S174*H174</f>
        <v>0</v>
      </c>
      <c r="AR174" s="143" t="s">
        <v>157</v>
      </c>
      <c r="AT174" s="143" t="s">
        <v>152</v>
      </c>
      <c r="AU174" s="143" t="s">
        <v>80</v>
      </c>
      <c r="AY174" s="18" t="s">
        <v>150</v>
      </c>
      <c r="BE174" s="144">
        <f>IF(N174="základní",J174,0)</f>
        <v>0</v>
      </c>
      <c r="BF174" s="144">
        <f>IF(N174="snížená",J174,0)</f>
        <v>0</v>
      </c>
      <c r="BG174" s="144">
        <f>IF(N174="zákl. přenesená",J174,0)</f>
        <v>0</v>
      </c>
      <c r="BH174" s="144">
        <f>IF(N174="sníž. přenesená",J174,0)</f>
        <v>0</v>
      </c>
      <c r="BI174" s="144">
        <f>IF(N174="nulová",J174,0)</f>
        <v>0</v>
      </c>
      <c r="BJ174" s="18" t="s">
        <v>80</v>
      </c>
      <c r="BK174" s="144">
        <f>ROUND(I174*H174,2)</f>
        <v>0</v>
      </c>
      <c r="BL174" s="18" t="s">
        <v>157</v>
      </c>
      <c r="BM174" s="143" t="s">
        <v>687</v>
      </c>
    </row>
    <row r="175" spans="2:65" s="1" customFormat="1" ht="11.25">
      <c r="B175" s="33"/>
      <c r="D175" s="145" t="s">
        <v>159</v>
      </c>
      <c r="F175" s="146" t="s">
        <v>962</v>
      </c>
      <c r="I175" s="147"/>
      <c r="L175" s="33"/>
      <c r="M175" s="148"/>
      <c r="T175" s="54"/>
      <c r="AT175" s="18" t="s">
        <v>159</v>
      </c>
      <c r="AU175" s="18" t="s">
        <v>80</v>
      </c>
    </row>
    <row r="176" spans="2:65" s="1" customFormat="1" ht="16.5" customHeight="1">
      <c r="B176" s="33"/>
      <c r="C176" s="132" t="s">
        <v>443</v>
      </c>
      <c r="D176" s="132" t="s">
        <v>152</v>
      </c>
      <c r="E176" s="133" t="s">
        <v>963</v>
      </c>
      <c r="F176" s="134" t="s">
        <v>964</v>
      </c>
      <c r="G176" s="135" t="s">
        <v>881</v>
      </c>
      <c r="H176" s="136">
        <v>3</v>
      </c>
      <c r="I176" s="137"/>
      <c r="J176" s="138">
        <f>ROUND(I176*H176,2)</f>
        <v>0</v>
      </c>
      <c r="K176" s="134" t="s">
        <v>28</v>
      </c>
      <c r="L176" s="33"/>
      <c r="M176" s="139" t="s">
        <v>28</v>
      </c>
      <c r="N176" s="140" t="s">
        <v>44</v>
      </c>
      <c r="P176" s="141">
        <f>O176*H176</f>
        <v>0</v>
      </c>
      <c r="Q176" s="141">
        <v>0</v>
      </c>
      <c r="R176" s="141">
        <f>Q176*H176</f>
        <v>0</v>
      </c>
      <c r="S176" s="141">
        <v>0</v>
      </c>
      <c r="T176" s="142">
        <f>S176*H176</f>
        <v>0</v>
      </c>
      <c r="AR176" s="143" t="s">
        <v>157</v>
      </c>
      <c r="AT176" s="143" t="s">
        <v>152</v>
      </c>
      <c r="AU176" s="143" t="s">
        <v>80</v>
      </c>
      <c r="AY176" s="18" t="s">
        <v>150</v>
      </c>
      <c r="BE176" s="144">
        <f>IF(N176="základní",J176,0)</f>
        <v>0</v>
      </c>
      <c r="BF176" s="144">
        <f>IF(N176="snížená",J176,0)</f>
        <v>0</v>
      </c>
      <c r="BG176" s="144">
        <f>IF(N176="zákl. přenesená",J176,0)</f>
        <v>0</v>
      </c>
      <c r="BH176" s="144">
        <f>IF(N176="sníž. přenesená",J176,0)</f>
        <v>0</v>
      </c>
      <c r="BI176" s="144">
        <f>IF(N176="nulová",J176,0)</f>
        <v>0</v>
      </c>
      <c r="BJ176" s="18" t="s">
        <v>80</v>
      </c>
      <c r="BK176" s="144">
        <f>ROUND(I176*H176,2)</f>
        <v>0</v>
      </c>
      <c r="BL176" s="18" t="s">
        <v>157</v>
      </c>
      <c r="BM176" s="143" t="s">
        <v>701</v>
      </c>
    </row>
    <row r="177" spans="2:65" s="1" customFormat="1" ht="11.25">
      <c r="B177" s="33"/>
      <c r="D177" s="145" t="s">
        <v>159</v>
      </c>
      <c r="F177" s="146" t="s">
        <v>965</v>
      </c>
      <c r="I177" s="147"/>
      <c r="L177" s="33"/>
      <c r="M177" s="148"/>
      <c r="T177" s="54"/>
      <c r="AT177" s="18" t="s">
        <v>159</v>
      </c>
      <c r="AU177" s="18" t="s">
        <v>80</v>
      </c>
    </row>
    <row r="178" spans="2:65" s="1" customFormat="1" ht="16.5" customHeight="1">
      <c r="B178" s="33"/>
      <c r="C178" s="132" t="s">
        <v>449</v>
      </c>
      <c r="D178" s="132" t="s">
        <v>152</v>
      </c>
      <c r="E178" s="133" t="s">
        <v>966</v>
      </c>
      <c r="F178" s="134" t="s">
        <v>967</v>
      </c>
      <c r="G178" s="135" t="s">
        <v>881</v>
      </c>
      <c r="H178" s="136">
        <v>9</v>
      </c>
      <c r="I178" s="137"/>
      <c r="J178" s="138">
        <f>ROUND(I178*H178,2)</f>
        <v>0</v>
      </c>
      <c r="K178" s="134" t="s">
        <v>28</v>
      </c>
      <c r="L178" s="33"/>
      <c r="M178" s="139" t="s">
        <v>28</v>
      </c>
      <c r="N178" s="140" t="s">
        <v>44</v>
      </c>
      <c r="P178" s="141">
        <f>O178*H178</f>
        <v>0</v>
      </c>
      <c r="Q178" s="141">
        <v>0</v>
      </c>
      <c r="R178" s="141">
        <f>Q178*H178</f>
        <v>0</v>
      </c>
      <c r="S178" s="141">
        <v>0</v>
      </c>
      <c r="T178" s="142">
        <f>S178*H178</f>
        <v>0</v>
      </c>
      <c r="AR178" s="143" t="s">
        <v>157</v>
      </c>
      <c r="AT178" s="143" t="s">
        <v>152</v>
      </c>
      <c r="AU178" s="143" t="s">
        <v>80</v>
      </c>
      <c r="AY178" s="18" t="s">
        <v>150</v>
      </c>
      <c r="BE178" s="144">
        <f>IF(N178="základní",J178,0)</f>
        <v>0</v>
      </c>
      <c r="BF178" s="144">
        <f>IF(N178="snížená",J178,0)</f>
        <v>0</v>
      </c>
      <c r="BG178" s="144">
        <f>IF(N178="zákl. přenesená",J178,0)</f>
        <v>0</v>
      </c>
      <c r="BH178" s="144">
        <f>IF(N178="sníž. přenesená",J178,0)</f>
        <v>0</v>
      </c>
      <c r="BI178" s="144">
        <f>IF(N178="nulová",J178,0)</f>
        <v>0</v>
      </c>
      <c r="BJ178" s="18" t="s">
        <v>80</v>
      </c>
      <c r="BK178" s="144">
        <f>ROUND(I178*H178,2)</f>
        <v>0</v>
      </c>
      <c r="BL178" s="18" t="s">
        <v>157</v>
      </c>
      <c r="BM178" s="143" t="s">
        <v>718</v>
      </c>
    </row>
    <row r="179" spans="2:65" s="1" customFormat="1" ht="11.25">
      <c r="B179" s="33"/>
      <c r="D179" s="145" t="s">
        <v>159</v>
      </c>
      <c r="F179" s="146" t="s">
        <v>968</v>
      </c>
      <c r="I179" s="147"/>
      <c r="L179" s="33"/>
      <c r="M179" s="148"/>
      <c r="T179" s="54"/>
      <c r="AT179" s="18" t="s">
        <v>159</v>
      </c>
      <c r="AU179" s="18" t="s">
        <v>80</v>
      </c>
    </row>
    <row r="180" spans="2:65" s="1" customFormat="1" ht="21.75" customHeight="1">
      <c r="B180" s="33"/>
      <c r="C180" s="132" t="s">
        <v>453</v>
      </c>
      <c r="D180" s="132" t="s">
        <v>152</v>
      </c>
      <c r="E180" s="133" t="s">
        <v>969</v>
      </c>
      <c r="F180" s="134" t="s">
        <v>970</v>
      </c>
      <c r="G180" s="135" t="s">
        <v>881</v>
      </c>
      <c r="H180" s="136">
        <v>1</v>
      </c>
      <c r="I180" s="137"/>
      <c r="J180" s="138">
        <f>ROUND(I180*H180,2)</f>
        <v>0</v>
      </c>
      <c r="K180" s="134" t="s">
        <v>28</v>
      </c>
      <c r="L180" s="33"/>
      <c r="M180" s="139" t="s">
        <v>28</v>
      </c>
      <c r="N180" s="140" t="s">
        <v>44</v>
      </c>
      <c r="P180" s="141">
        <f>O180*H180</f>
        <v>0</v>
      </c>
      <c r="Q180" s="141">
        <v>0</v>
      </c>
      <c r="R180" s="141">
        <f>Q180*H180</f>
        <v>0</v>
      </c>
      <c r="S180" s="141">
        <v>0</v>
      </c>
      <c r="T180" s="142">
        <f>S180*H180</f>
        <v>0</v>
      </c>
      <c r="AR180" s="143" t="s">
        <v>157</v>
      </c>
      <c r="AT180" s="143" t="s">
        <v>152</v>
      </c>
      <c r="AU180" s="143" t="s">
        <v>80</v>
      </c>
      <c r="AY180" s="18" t="s">
        <v>150</v>
      </c>
      <c r="BE180" s="144">
        <f>IF(N180="základní",J180,0)</f>
        <v>0</v>
      </c>
      <c r="BF180" s="144">
        <f>IF(N180="snížená",J180,0)</f>
        <v>0</v>
      </c>
      <c r="BG180" s="144">
        <f>IF(N180="zákl. přenesená",J180,0)</f>
        <v>0</v>
      </c>
      <c r="BH180" s="144">
        <f>IF(N180="sníž. přenesená",J180,0)</f>
        <v>0</v>
      </c>
      <c r="BI180" s="144">
        <f>IF(N180="nulová",J180,0)</f>
        <v>0</v>
      </c>
      <c r="BJ180" s="18" t="s">
        <v>80</v>
      </c>
      <c r="BK180" s="144">
        <f>ROUND(I180*H180,2)</f>
        <v>0</v>
      </c>
      <c r="BL180" s="18" t="s">
        <v>157</v>
      </c>
      <c r="BM180" s="143" t="s">
        <v>731</v>
      </c>
    </row>
    <row r="181" spans="2:65" s="1" customFormat="1" ht="11.25">
      <c r="B181" s="33"/>
      <c r="D181" s="145" t="s">
        <v>159</v>
      </c>
      <c r="F181" s="146" t="s">
        <v>971</v>
      </c>
      <c r="I181" s="147"/>
      <c r="L181" s="33"/>
      <c r="M181" s="148"/>
      <c r="T181" s="54"/>
      <c r="AT181" s="18" t="s">
        <v>159</v>
      </c>
      <c r="AU181" s="18" t="s">
        <v>80</v>
      </c>
    </row>
    <row r="182" spans="2:65" s="1" customFormat="1" ht="16.5" customHeight="1">
      <c r="B182" s="33"/>
      <c r="C182" s="132" t="s">
        <v>459</v>
      </c>
      <c r="D182" s="132" t="s">
        <v>152</v>
      </c>
      <c r="E182" s="133" t="s">
        <v>972</v>
      </c>
      <c r="F182" s="134" t="s">
        <v>973</v>
      </c>
      <c r="G182" s="135" t="s">
        <v>881</v>
      </c>
      <c r="H182" s="136">
        <v>1</v>
      </c>
      <c r="I182" s="137"/>
      <c r="J182" s="138">
        <f>ROUND(I182*H182,2)</f>
        <v>0</v>
      </c>
      <c r="K182" s="134" t="s">
        <v>28</v>
      </c>
      <c r="L182" s="33"/>
      <c r="M182" s="139" t="s">
        <v>28</v>
      </c>
      <c r="N182" s="140" t="s">
        <v>44</v>
      </c>
      <c r="P182" s="141">
        <f>O182*H182</f>
        <v>0</v>
      </c>
      <c r="Q182" s="141">
        <v>0</v>
      </c>
      <c r="R182" s="141">
        <f>Q182*H182</f>
        <v>0</v>
      </c>
      <c r="S182" s="141">
        <v>0</v>
      </c>
      <c r="T182" s="142">
        <f>S182*H182</f>
        <v>0</v>
      </c>
      <c r="AR182" s="143" t="s">
        <v>157</v>
      </c>
      <c r="AT182" s="143" t="s">
        <v>152</v>
      </c>
      <c r="AU182" s="143" t="s">
        <v>80</v>
      </c>
      <c r="AY182" s="18" t="s">
        <v>150</v>
      </c>
      <c r="BE182" s="144">
        <f>IF(N182="základní",J182,0)</f>
        <v>0</v>
      </c>
      <c r="BF182" s="144">
        <f>IF(N182="snížená",J182,0)</f>
        <v>0</v>
      </c>
      <c r="BG182" s="144">
        <f>IF(N182="zákl. přenesená",J182,0)</f>
        <v>0</v>
      </c>
      <c r="BH182" s="144">
        <f>IF(N182="sníž. přenesená",J182,0)</f>
        <v>0</v>
      </c>
      <c r="BI182" s="144">
        <f>IF(N182="nulová",J182,0)</f>
        <v>0</v>
      </c>
      <c r="BJ182" s="18" t="s">
        <v>80</v>
      </c>
      <c r="BK182" s="144">
        <f>ROUND(I182*H182,2)</f>
        <v>0</v>
      </c>
      <c r="BL182" s="18" t="s">
        <v>157</v>
      </c>
      <c r="BM182" s="143" t="s">
        <v>746</v>
      </c>
    </row>
    <row r="183" spans="2:65" s="1" customFormat="1" ht="11.25">
      <c r="B183" s="33"/>
      <c r="D183" s="145" t="s">
        <v>159</v>
      </c>
      <c r="F183" s="146" t="s">
        <v>973</v>
      </c>
      <c r="I183" s="147"/>
      <c r="L183" s="33"/>
      <c r="M183" s="148"/>
      <c r="T183" s="54"/>
      <c r="AT183" s="18" t="s">
        <v>159</v>
      </c>
      <c r="AU183" s="18" t="s">
        <v>80</v>
      </c>
    </row>
    <row r="184" spans="2:65" s="11" customFormat="1" ht="25.9" customHeight="1">
      <c r="B184" s="120"/>
      <c r="D184" s="121" t="s">
        <v>72</v>
      </c>
      <c r="E184" s="122" t="s">
        <v>974</v>
      </c>
      <c r="F184" s="122" t="s">
        <v>151</v>
      </c>
      <c r="I184" s="123"/>
      <c r="J184" s="124">
        <f>BK184</f>
        <v>0</v>
      </c>
      <c r="L184" s="120"/>
      <c r="M184" s="125"/>
      <c r="P184" s="126">
        <f>SUM(P185:P196)</f>
        <v>0</v>
      </c>
      <c r="R184" s="126">
        <f>SUM(R185:R196)</f>
        <v>0</v>
      </c>
      <c r="T184" s="127">
        <f>SUM(T185:T196)</f>
        <v>0</v>
      </c>
      <c r="AR184" s="121" t="s">
        <v>80</v>
      </c>
      <c r="AT184" s="128" t="s">
        <v>72</v>
      </c>
      <c r="AU184" s="128" t="s">
        <v>73</v>
      </c>
      <c r="AY184" s="121" t="s">
        <v>150</v>
      </c>
      <c r="BK184" s="129">
        <f>SUM(BK185:BK196)</f>
        <v>0</v>
      </c>
    </row>
    <row r="185" spans="2:65" s="1" customFormat="1" ht="24.2" customHeight="1">
      <c r="B185" s="33"/>
      <c r="C185" s="132" t="s">
        <v>465</v>
      </c>
      <c r="D185" s="132" t="s">
        <v>152</v>
      </c>
      <c r="E185" s="133" t="s">
        <v>975</v>
      </c>
      <c r="F185" s="134" t="s">
        <v>976</v>
      </c>
      <c r="G185" s="135" t="s">
        <v>155</v>
      </c>
      <c r="H185" s="136">
        <v>0.72</v>
      </c>
      <c r="I185" s="137"/>
      <c r="J185" s="138">
        <f>ROUND(I185*H185,2)</f>
        <v>0</v>
      </c>
      <c r="K185" s="134" t="s">
        <v>28</v>
      </c>
      <c r="L185" s="33"/>
      <c r="M185" s="139" t="s">
        <v>28</v>
      </c>
      <c r="N185" s="140" t="s">
        <v>44</v>
      </c>
      <c r="P185" s="141">
        <f>O185*H185</f>
        <v>0</v>
      </c>
      <c r="Q185" s="141">
        <v>0</v>
      </c>
      <c r="R185" s="141">
        <f>Q185*H185</f>
        <v>0</v>
      </c>
      <c r="S185" s="141">
        <v>0</v>
      </c>
      <c r="T185" s="142">
        <f>S185*H185</f>
        <v>0</v>
      </c>
      <c r="AR185" s="143" t="s">
        <v>157</v>
      </c>
      <c r="AT185" s="143" t="s">
        <v>152</v>
      </c>
      <c r="AU185" s="143" t="s">
        <v>80</v>
      </c>
      <c r="AY185" s="18" t="s">
        <v>150</v>
      </c>
      <c r="BE185" s="144">
        <f>IF(N185="základní",J185,0)</f>
        <v>0</v>
      </c>
      <c r="BF185" s="144">
        <f>IF(N185="snížená",J185,0)</f>
        <v>0</v>
      </c>
      <c r="BG185" s="144">
        <f>IF(N185="zákl. přenesená",J185,0)</f>
        <v>0</v>
      </c>
      <c r="BH185" s="144">
        <f>IF(N185="sníž. přenesená",J185,0)</f>
        <v>0</v>
      </c>
      <c r="BI185" s="144">
        <f>IF(N185="nulová",J185,0)</f>
        <v>0</v>
      </c>
      <c r="BJ185" s="18" t="s">
        <v>80</v>
      </c>
      <c r="BK185" s="144">
        <f>ROUND(I185*H185,2)</f>
        <v>0</v>
      </c>
      <c r="BL185" s="18" t="s">
        <v>157</v>
      </c>
      <c r="BM185" s="143" t="s">
        <v>760</v>
      </c>
    </row>
    <row r="186" spans="2:65" s="1" customFormat="1" ht="11.25">
      <c r="B186" s="33"/>
      <c r="D186" s="145" t="s">
        <v>159</v>
      </c>
      <c r="F186" s="146" t="s">
        <v>976</v>
      </c>
      <c r="I186" s="147"/>
      <c r="L186" s="33"/>
      <c r="M186" s="148"/>
      <c r="T186" s="54"/>
      <c r="AT186" s="18" t="s">
        <v>159</v>
      </c>
      <c r="AU186" s="18" t="s">
        <v>80</v>
      </c>
    </row>
    <row r="187" spans="2:65" s="1" customFormat="1" ht="16.5" customHeight="1">
      <c r="B187" s="33"/>
      <c r="C187" s="132" t="s">
        <v>469</v>
      </c>
      <c r="D187" s="132" t="s">
        <v>152</v>
      </c>
      <c r="E187" s="133" t="s">
        <v>977</v>
      </c>
      <c r="F187" s="134" t="s">
        <v>978</v>
      </c>
      <c r="G187" s="135" t="s">
        <v>155</v>
      </c>
      <c r="H187" s="136">
        <v>0.6</v>
      </c>
      <c r="I187" s="137"/>
      <c r="J187" s="138">
        <f>ROUND(I187*H187,2)</f>
        <v>0</v>
      </c>
      <c r="K187" s="134" t="s">
        <v>28</v>
      </c>
      <c r="L187" s="33"/>
      <c r="M187" s="139" t="s">
        <v>28</v>
      </c>
      <c r="N187" s="140" t="s">
        <v>44</v>
      </c>
      <c r="P187" s="141">
        <f>O187*H187</f>
        <v>0</v>
      </c>
      <c r="Q187" s="141">
        <v>0</v>
      </c>
      <c r="R187" s="141">
        <f>Q187*H187</f>
        <v>0</v>
      </c>
      <c r="S187" s="141">
        <v>0</v>
      </c>
      <c r="T187" s="142">
        <f>S187*H187</f>
        <v>0</v>
      </c>
      <c r="AR187" s="143" t="s">
        <v>157</v>
      </c>
      <c r="AT187" s="143" t="s">
        <v>152</v>
      </c>
      <c r="AU187" s="143" t="s">
        <v>80</v>
      </c>
      <c r="AY187" s="18" t="s">
        <v>150</v>
      </c>
      <c r="BE187" s="144">
        <f>IF(N187="základní",J187,0)</f>
        <v>0</v>
      </c>
      <c r="BF187" s="144">
        <f>IF(N187="snížená",J187,0)</f>
        <v>0</v>
      </c>
      <c r="BG187" s="144">
        <f>IF(N187="zákl. přenesená",J187,0)</f>
        <v>0</v>
      </c>
      <c r="BH187" s="144">
        <f>IF(N187="sníž. přenesená",J187,0)</f>
        <v>0</v>
      </c>
      <c r="BI187" s="144">
        <f>IF(N187="nulová",J187,0)</f>
        <v>0</v>
      </c>
      <c r="BJ187" s="18" t="s">
        <v>80</v>
      </c>
      <c r="BK187" s="144">
        <f>ROUND(I187*H187,2)</f>
        <v>0</v>
      </c>
      <c r="BL187" s="18" t="s">
        <v>157</v>
      </c>
      <c r="BM187" s="143" t="s">
        <v>774</v>
      </c>
    </row>
    <row r="188" spans="2:65" s="1" customFormat="1" ht="11.25">
      <c r="B188" s="33"/>
      <c r="D188" s="145" t="s">
        <v>159</v>
      </c>
      <c r="F188" s="146" t="s">
        <v>978</v>
      </c>
      <c r="I188" s="147"/>
      <c r="L188" s="33"/>
      <c r="M188" s="148"/>
      <c r="T188" s="54"/>
      <c r="AT188" s="18" t="s">
        <v>159</v>
      </c>
      <c r="AU188" s="18" t="s">
        <v>80</v>
      </c>
    </row>
    <row r="189" spans="2:65" s="1" customFormat="1" ht="24.2" customHeight="1">
      <c r="B189" s="33"/>
      <c r="C189" s="132" t="s">
        <v>474</v>
      </c>
      <c r="D189" s="132" t="s">
        <v>152</v>
      </c>
      <c r="E189" s="133" t="s">
        <v>979</v>
      </c>
      <c r="F189" s="134" t="s">
        <v>980</v>
      </c>
      <c r="G189" s="135" t="s">
        <v>881</v>
      </c>
      <c r="H189" s="136">
        <v>2</v>
      </c>
      <c r="I189" s="137"/>
      <c r="J189" s="138">
        <f>ROUND(I189*H189,2)</f>
        <v>0</v>
      </c>
      <c r="K189" s="134" t="s">
        <v>28</v>
      </c>
      <c r="L189" s="33"/>
      <c r="M189" s="139" t="s">
        <v>28</v>
      </c>
      <c r="N189" s="140" t="s">
        <v>44</v>
      </c>
      <c r="P189" s="141">
        <f>O189*H189</f>
        <v>0</v>
      </c>
      <c r="Q189" s="141">
        <v>0</v>
      </c>
      <c r="R189" s="141">
        <f>Q189*H189</f>
        <v>0</v>
      </c>
      <c r="S189" s="141">
        <v>0</v>
      </c>
      <c r="T189" s="142">
        <f>S189*H189</f>
        <v>0</v>
      </c>
      <c r="AR189" s="143" t="s">
        <v>157</v>
      </c>
      <c r="AT189" s="143" t="s">
        <v>152</v>
      </c>
      <c r="AU189" s="143" t="s">
        <v>80</v>
      </c>
      <c r="AY189" s="18" t="s">
        <v>150</v>
      </c>
      <c r="BE189" s="144">
        <f>IF(N189="základní",J189,0)</f>
        <v>0</v>
      </c>
      <c r="BF189" s="144">
        <f>IF(N189="snížená",J189,0)</f>
        <v>0</v>
      </c>
      <c r="BG189" s="144">
        <f>IF(N189="zákl. přenesená",J189,0)</f>
        <v>0</v>
      </c>
      <c r="BH189" s="144">
        <f>IF(N189="sníž. přenesená",J189,0)</f>
        <v>0</v>
      </c>
      <c r="BI189" s="144">
        <f>IF(N189="nulová",J189,0)</f>
        <v>0</v>
      </c>
      <c r="BJ189" s="18" t="s">
        <v>80</v>
      </c>
      <c r="BK189" s="144">
        <f>ROUND(I189*H189,2)</f>
        <v>0</v>
      </c>
      <c r="BL189" s="18" t="s">
        <v>157</v>
      </c>
      <c r="BM189" s="143" t="s">
        <v>786</v>
      </c>
    </row>
    <row r="190" spans="2:65" s="1" customFormat="1" ht="11.25">
      <c r="B190" s="33"/>
      <c r="D190" s="145" t="s">
        <v>159</v>
      </c>
      <c r="F190" s="146" t="s">
        <v>980</v>
      </c>
      <c r="I190" s="147"/>
      <c r="L190" s="33"/>
      <c r="M190" s="148"/>
      <c r="T190" s="54"/>
      <c r="AT190" s="18" t="s">
        <v>159</v>
      </c>
      <c r="AU190" s="18" t="s">
        <v>80</v>
      </c>
    </row>
    <row r="191" spans="2:65" s="1" customFormat="1" ht="21.75" customHeight="1">
      <c r="B191" s="33"/>
      <c r="C191" s="132" t="s">
        <v>479</v>
      </c>
      <c r="D191" s="132" t="s">
        <v>152</v>
      </c>
      <c r="E191" s="133" t="s">
        <v>981</v>
      </c>
      <c r="F191" s="134" t="s">
        <v>982</v>
      </c>
      <c r="G191" s="135" t="s">
        <v>394</v>
      </c>
      <c r="H191" s="136">
        <v>3</v>
      </c>
      <c r="I191" s="137"/>
      <c r="J191" s="138">
        <f>ROUND(I191*H191,2)</f>
        <v>0</v>
      </c>
      <c r="K191" s="134" t="s">
        <v>28</v>
      </c>
      <c r="L191" s="33"/>
      <c r="M191" s="139" t="s">
        <v>28</v>
      </c>
      <c r="N191" s="140" t="s">
        <v>44</v>
      </c>
      <c r="P191" s="141">
        <f>O191*H191</f>
        <v>0</v>
      </c>
      <c r="Q191" s="141">
        <v>0</v>
      </c>
      <c r="R191" s="141">
        <f>Q191*H191</f>
        <v>0</v>
      </c>
      <c r="S191" s="141">
        <v>0</v>
      </c>
      <c r="T191" s="142">
        <f>S191*H191</f>
        <v>0</v>
      </c>
      <c r="AR191" s="143" t="s">
        <v>157</v>
      </c>
      <c r="AT191" s="143" t="s">
        <v>152</v>
      </c>
      <c r="AU191" s="143" t="s">
        <v>80</v>
      </c>
      <c r="AY191" s="18" t="s">
        <v>150</v>
      </c>
      <c r="BE191" s="144">
        <f>IF(N191="základní",J191,0)</f>
        <v>0</v>
      </c>
      <c r="BF191" s="144">
        <f>IF(N191="snížená",J191,0)</f>
        <v>0</v>
      </c>
      <c r="BG191" s="144">
        <f>IF(N191="zákl. přenesená",J191,0)</f>
        <v>0</v>
      </c>
      <c r="BH191" s="144">
        <f>IF(N191="sníž. přenesená",J191,0)</f>
        <v>0</v>
      </c>
      <c r="BI191" s="144">
        <f>IF(N191="nulová",J191,0)</f>
        <v>0</v>
      </c>
      <c r="BJ191" s="18" t="s">
        <v>80</v>
      </c>
      <c r="BK191" s="144">
        <f>ROUND(I191*H191,2)</f>
        <v>0</v>
      </c>
      <c r="BL191" s="18" t="s">
        <v>157</v>
      </c>
      <c r="BM191" s="143" t="s">
        <v>708</v>
      </c>
    </row>
    <row r="192" spans="2:65" s="1" customFormat="1" ht="11.25">
      <c r="B192" s="33"/>
      <c r="D192" s="145" t="s">
        <v>159</v>
      </c>
      <c r="F192" s="146" t="s">
        <v>982</v>
      </c>
      <c r="I192" s="147"/>
      <c r="L192" s="33"/>
      <c r="M192" s="148"/>
      <c r="T192" s="54"/>
      <c r="AT192" s="18" t="s">
        <v>159</v>
      </c>
      <c r="AU192" s="18" t="s">
        <v>80</v>
      </c>
    </row>
    <row r="193" spans="2:65" s="1" customFormat="1" ht="24.2" customHeight="1">
      <c r="B193" s="33"/>
      <c r="C193" s="132" t="s">
        <v>483</v>
      </c>
      <c r="D193" s="132" t="s">
        <v>152</v>
      </c>
      <c r="E193" s="133" t="s">
        <v>983</v>
      </c>
      <c r="F193" s="134" t="s">
        <v>984</v>
      </c>
      <c r="G193" s="135" t="s">
        <v>394</v>
      </c>
      <c r="H193" s="136">
        <v>3</v>
      </c>
      <c r="I193" s="137"/>
      <c r="J193" s="138">
        <f>ROUND(I193*H193,2)</f>
        <v>0</v>
      </c>
      <c r="K193" s="134" t="s">
        <v>28</v>
      </c>
      <c r="L193" s="33"/>
      <c r="M193" s="139" t="s">
        <v>28</v>
      </c>
      <c r="N193" s="140" t="s">
        <v>44</v>
      </c>
      <c r="P193" s="141">
        <f>O193*H193</f>
        <v>0</v>
      </c>
      <c r="Q193" s="141">
        <v>0</v>
      </c>
      <c r="R193" s="141">
        <f>Q193*H193</f>
        <v>0</v>
      </c>
      <c r="S193" s="141">
        <v>0</v>
      </c>
      <c r="T193" s="142">
        <f>S193*H193</f>
        <v>0</v>
      </c>
      <c r="AR193" s="143" t="s">
        <v>157</v>
      </c>
      <c r="AT193" s="143" t="s">
        <v>152</v>
      </c>
      <c r="AU193" s="143" t="s">
        <v>80</v>
      </c>
      <c r="AY193" s="18" t="s">
        <v>150</v>
      </c>
      <c r="BE193" s="144">
        <f>IF(N193="základní",J193,0)</f>
        <v>0</v>
      </c>
      <c r="BF193" s="144">
        <f>IF(N193="snížená",J193,0)</f>
        <v>0</v>
      </c>
      <c r="BG193" s="144">
        <f>IF(N193="zákl. přenesená",J193,0)</f>
        <v>0</v>
      </c>
      <c r="BH193" s="144">
        <f>IF(N193="sníž. přenesená",J193,0)</f>
        <v>0</v>
      </c>
      <c r="BI193" s="144">
        <f>IF(N193="nulová",J193,0)</f>
        <v>0</v>
      </c>
      <c r="BJ193" s="18" t="s">
        <v>80</v>
      </c>
      <c r="BK193" s="144">
        <f>ROUND(I193*H193,2)</f>
        <v>0</v>
      </c>
      <c r="BL193" s="18" t="s">
        <v>157</v>
      </c>
      <c r="BM193" s="143" t="s">
        <v>819</v>
      </c>
    </row>
    <row r="194" spans="2:65" s="1" customFormat="1" ht="11.25">
      <c r="B194" s="33"/>
      <c r="D194" s="145" t="s">
        <v>159</v>
      </c>
      <c r="F194" s="146" t="s">
        <v>984</v>
      </c>
      <c r="I194" s="147"/>
      <c r="L194" s="33"/>
      <c r="M194" s="148"/>
      <c r="T194" s="54"/>
      <c r="AT194" s="18" t="s">
        <v>159</v>
      </c>
      <c r="AU194" s="18" t="s">
        <v>80</v>
      </c>
    </row>
    <row r="195" spans="2:65" s="1" customFormat="1" ht="16.5" customHeight="1">
      <c r="B195" s="33"/>
      <c r="C195" s="132" t="s">
        <v>489</v>
      </c>
      <c r="D195" s="132" t="s">
        <v>152</v>
      </c>
      <c r="E195" s="133" t="s">
        <v>985</v>
      </c>
      <c r="F195" s="134" t="s">
        <v>986</v>
      </c>
      <c r="G195" s="135" t="s">
        <v>155</v>
      </c>
      <c r="H195" s="136">
        <v>0.5</v>
      </c>
      <c r="I195" s="137"/>
      <c r="J195" s="138">
        <f>ROUND(I195*H195,2)</f>
        <v>0</v>
      </c>
      <c r="K195" s="134" t="s">
        <v>28</v>
      </c>
      <c r="L195" s="33"/>
      <c r="M195" s="139" t="s">
        <v>28</v>
      </c>
      <c r="N195" s="140" t="s">
        <v>44</v>
      </c>
      <c r="P195" s="141">
        <f>O195*H195</f>
        <v>0</v>
      </c>
      <c r="Q195" s="141">
        <v>0</v>
      </c>
      <c r="R195" s="141">
        <f>Q195*H195</f>
        <v>0</v>
      </c>
      <c r="S195" s="141">
        <v>0</v>
      </c>
      <c r="T195" s="142">
        <f>S195*H195</f>
        <v>0</v>
      </c>
      <c r="AR195" s="143" t="s">
        <v>157</v>
      </c>
      <c r="AT195" s="143" t="s">
        <v>152</v>
      </c>
      <c r="AU195" s="143" t="s">
        <v>80</v>
      </c>
      <c r="AY195" s="18" t="s">
        <v>150</v>
      </c>
      <c r="BE195" s="144">
        <f>IF(N195="základní",J195,0)</f>
        <v>0</v>
      </c>
      <c r="BF195" s="144">
        <f>IF(N195="snížená",J195,0)</f>
        <v>0</v>
      </c>
      <c r="BG195" s="144">
        <f>IF(N195="zákl. přenesená",J195,0)</f>
        <v>0</v>
      </c>
      <c r="BH195" s="144">
        <f>IF(N195="sníž. přenesená",J195,0)</f>
        <v>0</v>
      </c>
      <c r="BI195" s="144">
        <f>IF(N195="nulová",J195,0)</f>
        <v>0</v>
      </c>
      <c r="BJ195" s="18" t="s">
        <v>80</v>
      </c>
      <c r="BK195" s="144">
        <f>ROUND(I195*H195,2)</f>
        <v>0</v>
      </c>
      <c r="BL195" s="18" t="s">
        <v>157</v>
      </c>
      <c r="BM195" s="143" t="s">
        <v>834</v>
      </c>
    </row>
    <row r="196" spans="2:65" s="1" customFormat="1" ht="11.25">
      <c r="B196" s="33"/>
      <c r="D196" s="145" t="s">
        <v>159</v>
      </c>
      <c r="F196" s="146" t="s">
        <v>986</v>
      </c>
      <c r="I196" s="147"/>
      <c r="L196" s="33"/>
      <c r="M196" s="148"/>
      <c r="T196" s="54"/>
      <c r="AT196" s="18" t="s">
        <v>159</v>
      </c>
      <c r="AU196" s="18" t="s">
        <v>80</v>
      </c>
    </row>
    <row r="197" spans="2:65" s="11" customFormat="1" ht="25.9" customHeight="1">
      <c r="B197" s="120"/>
      <c r="D197" s="121" t="s">
        <v>72</v>
      </c>
      <c r="E197" s="122" t="s">
        <v>987</v>
      </c>
      <c r="F197" s="122" t="s">
        <v>988</v>
      </c>
      <c r="I197" s="123"/>
      <c r="J197" s="124">
        <f>BK197</f>
        <v>0</v>
      </c>
      <c r="L197" s="120"/>
      <c r="M197" s="125"/>
      <c r="P197" s="126">
        <f>SUM(P198:P201)</f>
        <v>0</v>
      </c>
      <c r="R197" s="126">
        <f>SUM(R198:R201)</f>
        <v>0</v>
      </c>
      <c r="T197" s="127">
        <f>SUM(T198:T201)</f>
        <v>0</v>
      </c>
      <c r="AR197" s="121" t="s">
        <v>157</v>
      </c>
      <c r="AT197" s="128" t="s">
        <v>72</v>
      </c>
      <c r="AU197" s="128" t="s">
        <v>73</v>
      </c>
      <c r="AY197" s="121" t="s">
        <v>150</v>
      </c>
      <c r="BK197" s="129">
        <f>SUM(BK198:BK201)</f>
        <v>0</v>
      </c>
    </row>
    <row r="198" spans="2:65" s="1" customFormat="1" ht="16.5" customHeight="1">
      <c r="B198" s="33"/>
      <c r="C198" s="132" t="s">
        <v>495</v>
      </c>
      <c r="D198" s="132" t="s">
        <v>152</v>
      </c>
      <c r="E198" s="133" t="s">
        <v>989</v>
      </c>
      <c r="F198" s="134" t="s">
        <v>990</v>
      </c>
      <c r="G198" s="135" t="s">
        <v>417</v>
      </c>
      <c r="H198" s="136">
        <v>1</v>
      </c>
      <c r="I198" s="137"/>
      <c r="J198" s="138">
        <f>ROUND(I198*H198,2)</f>
        <v>0</v>
      </c>
      <c r="K198" s="134" t="s">
        <v>28</v>
      </c>
      <c r="L198" s="33"/>
      <c r="M198" s="139" t="s">
        <v>28</v>
      </c>
      <c r="N198" s="140" t="s">
        <v>44</v>
      </c>
      <c r="P198" s="141">
        <f>O198*H198</f>
        <v>0</v>
      </c>
      <c r="Q198" s="141">
        <v>0</v>
      </c>
      <c r="R198" s="141">
        <f>Q198*H198</f>
        <v>0</v>
      </c>
      <c r="S198" s="141">
        <v>0</v>
      </c>
      <c r="T198" s="142">
        <f>S198*H198</f>
        <v>0</v>
      </c>
      <c r="AR198" s="143" t="s">
        <v>991</v>
      </c>
      <c r="AT198" s="143" t="s">
        <v>152</v>
      </c>
      <c r="AU198" s="143" t="s">
        <v>80</v>
      </c>
      <c r="AY198" s="18" t="s">
        <v>150</v>
      </c>
      <c r="BE198" s="144">
        <f>IF(N198="základní",J198,0)</f>
        <v>0</v>
      </c>
      <c r="BF198" s="144">
        <f>IF(N198="snížená",J198,0)</f>
        <v>0</v>
      </c>
      <c r="BG198" s="144">
        <f>IF(N198="zákl. přenesená",J198,0)</f>
        <v>0</v>
      </c>
      <c r="BH198" s="144">
        <f>IF(N198="sníž. přenesená",J198,0)</f>
        <v>0</v>
      </c>
      <c r="BI198" s="144">
        <f>IF(N198="nulová",J198,0)</f>
        <v>0</v>
      </c>
      <c r="BJ198" s="18" t="s">
        <v>80</v>
      </c>
      <c r="BK198" s="144">
        <f>ROUND(I198*H198,2)</f>
        <v>0</v>
      </c>
      <c r="BL198" s="18" t="s">
        <v>991</v>
      </c>
      <c r="BM198" s="143" t="s">
        <v>992</v>
      </c>
    </row>
    <row r="199" spans="2:65" s="1" customFormat="1" ht="11.25">
      <c r="B199" s="33"/>
      <c r="D199" s="145" t="s">
        <v>159</v>
      </c>
      <c r="F199" s="146" t="s">
        <v>990</v>
      </c>
      <c r="I199" s="147"/>
      <c r="L199" s="33"/>
      <c r="M199" s="148"/>
      <c r="T199" s="54"/>
      <c r="AT199" s="18" t="s">
        <v>159</v>
      </c>
      <c r="AU199" s="18" t="s">
        <v>80</v>
      </c>
    </row>
    <row r="200" spans="2:65" s="1" customFormat="1" ht="16.5" customHeight="1">
      <c r="B200" s="33"/>
      <c r="C200" s="132" t="s">
        <v>503</v>
      </c>
      <c r="D200" s="132" t="s">
        <v>152</v>
      </c>
      <c r="E200" s="133" t="s">
        <v>993</v>
      </c>
      <c r="F200" s="134" t="s">
        <v>994</v>
      </c>
      <c r="G200" s="135" t="s">
        <v>417</v>
      </c>
      <c r="H200" s="136">
        <v>1</v>
      </c>
      <c r="I200" s="137"/>
      <c r="J200" s="138">
        <f>ROUND(I200*H200,2)</f>
        <v>0</v>
      </c>
      <c r="K200" s="134" t="s">
        <v>28</v>
      </c>
      <c r="L200" s="33"/>
      <c r="M200" s="139" t="s">
        <v>28</v>
      </c>
      <c r="N200" s="140" t="s">
        <v>44</v>
      </c>
      <c r="P200" s="141">
        <f>O200*H200</f>
        <v>0</v>
      </c>
      <c r="Q200" s="141">
        <v>0</v>
      </c>
      <c r="R200" s="141">
        <f>Q200*H200</f>
        <v>0</v>
      </c>
      <c r="S200" s="141">
        <v>0</v>
      </c>
      <c r="T200" s="142">
        <f>S200*H200</f>
        <v>0</v>
      </c>
      <c r="AR200" s="143" t="s">
        <v>991</v>
      </c>
      <c r="AT200" s="143" t="s">
        <v>152</v>
      </c>
      <c r="AU200" s="143" t="s">
        <v>80</v>
      </c>
      <c r="AY200" s="18" t="s">
        <v>150</v>
      </c>
      <c r="BE200" s="144">
        <f>IF(N200="základní",J200,0)</f>
        <v>0</v>
      </c>
      <c r="BF200" s="144">
        <f>IF(N200="snížená",J200,0)</f>
        <v>0</v>
      </c>
      <c r="BG200" s="144">
        <f>IF(N200="zákl. přenesená",J200,0)</f>
        <v>0</v>
      </c>
      <c r="BH200" s="144">
        <f>IF(N200="sníž. přenesená",J200,0)</f>
        <v>0</v>
      </c>
      <c r="BI200" s="144">
        <f>IF(N200="nulová",J200,0)</f>
        <v>0</v>
      </c>
      <c r="BJ200" s="18" t="s">
        <v>80</v>
      </c>
      <c r="BK200" s="144">
        <f>ROUND(I200*H200,2)</f>
        <v>0</v>
      </c>
      <c r="BL200" s="18" t="s">
        <v>991</v>
      </c>
      <c r="BM200" s="143" t="s">
        <v>995</v>
      </c>
    </row>
    <row r="201" spans="2:65" s="1" customFormat="1" ht="11.25">
      <c r="B201" s="33"/>
      <c r="D201" s="145" t="s">
        <v>159</v>
      </c>
      <c r="F201" s="146" t="s">
        <v>994</v>
      </c>
      <c r="I201" s="147"/>
      <c r="L201" s="33"/>
      <c r="M201" s="189"/>
      <c r="N201" s="190"/>
      <c r="O201" s="190"/>
      <c r="P201" s="190"/>
      <c r="Q201" s="190"/>
      <c r="R201" s="190"/>
      <c r="S201" s="190"/>
      <c r="T201" s="191"/>
      <c r="AT201" s="18" t="s">
        <v>159</v>
      </c>
      <c r="AU201" s="18" t="s">
        <v>80</v>
      </c>
    </row>
    <row r="202" spans="2:65" s="1" customFormat="1" ht="6.95" customHeight="1">
      <c r="B202" s="42"/>
      <c r="C202" s="43"/>
      <c r="D202" s="43"/>
      <c r="E202" s="43"/>
      <c r="F202" s="43"/>
      <c r="G202" s="43"/>
      <c r="H202" s="43"/>
      <c r="I202" s="43"/>
      <c r="J202" s="43"/>
      <c r="K202" s="43"/>
      <c r="L202" s="33"/>
    </row>
  </sheetData>
  <sheetProtection algorithmName="SHA-512" hashValue="q4qvYGLCliMSFIG7nn5c2RLdbnlyG8kvOjBRlZkB39itCMKAQ0JsvTQ0VTNYVJrrnQ9Rwksrazy6CWJWg/uNkQ==" saltValue="0fzPKQcoVsZlymkLBK+e6kPr4zq0PZ3esXLn5un2paUPUxQ4QUqOlGww5GJ9W9Xbu+/8JpSBJTTv/MsOnSoF7g==" spinCount="100000" sheet="1" objects="1" scenarios="1" formatColumns="0" formatRows="0" autoFilter="0"/>
  <autoFilter ref="C89:K201" xr:uid="{00000000-0009-0000-0000-000002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11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92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119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996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ROUND(J89,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ROUND((SUM(BE89:BE114)),  2)</f>
        <v>0</v>
      </c>
      <c r="I35" s="94">
        <v>0.21</v>
      </c>
      <c r="J35" s="84">
        <f>ROUND(((SUM(BE89:BE114))*I35),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ROUND((SUM(BF89:BF114)),  2)</f>
        <v>0</v>
      </c>
      <c r="I36" s="94">
        <v>0.12</v>
      </c>
      <c r="J36" s="84">
        <f>ROUND(((SUM(BF89:BF114))*I36),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ROUND((SUM(BG89:BG114)),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ROUND((SUM(BH89:BH114)),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ROUND((SUM(BI89:BI114)),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119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VRN 101 - Vedlejší rozpočtové náklady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J89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997</v>
      </c>
      <c r="E64" s="106"/>
      <c r="F64" s="106"/>
      <c r="G64" s="106"/>
      <c r="H64" s="106"/>
      <c r="I64" s="106"/>
      <c r="J64" s="107">
        <f>J90</f>
        <v>0</v>
      </c>
      <c r="L64" s="104"/>
    </row>
    <row r="65" spans="2:12" s="9" customFormat="1" ht="19.899999999999999" customHeight="1">
      <c r="B65" s="108"/>
      <c r="D65" s="109" t="s">
        <v>998</v>
      </c>
      <c r="E65" s="110"/>
      <c r="F65" s="110"/>
      <c r="G65" s="110"/>
      <c r="H65" s="110"/>
      <c r="I65" s="110"/>
      <c r="J65" s="111">
        <f>J91</f>
        <v>0</v>
      </c>
      <c r="L65" s="108"/>
    </row>
    <row r="66" spans="2:12" s="9" customFormat="1" ht="19.899999999999999" customHeight="1">
      <c r="B66" s="108"/>
      <c r="D66" s="109" t="s">
        <v>999</v>
      </c>
      <c r="E66" s="110"/>
      <c r="F66" s="110"/>
      <c r="G66" s="110"/>
      <c r="H66" s="110"/>
      <c r="I66" s="110"/>
      <c r="J66" s="111">
        <f>J101</f>
        <v>0</v>
      </c>
      <c r="L66" s="108"/>
    </row>
    <row r="67" spans="2:12" s="9" customFormat="1" ht="19.899999999999999" customHeight="1">
      <c r="B67" s="108"/>
      <c r="D67" s="109" t="s">
        <v>1000</v>
      </c>
      <c r="E67" s="110"/>
      <c r="F67" s="110"/>
      <c r="G67" s="110"/>
      <c r="H67" s="110"/>
      <c r="I67" s="110"/>
      <c r="J67" s="111">
        <f>J109</f>
        <v>0</v>
      </c>
      <c r="L67" s="108"/>
    </row>
    <row r="68" spans="2:12" s="1" customFormat="1" ht="21.75" customHeight="1">
      <c r="B68" s="33"/>
      <c r="L68" s="33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3"/>
    </row>
    <row r="73" spans="2:12" s="1" customFormat="1" ht="6.95" customHeight="1">
      <c r="B73" s="44"/>
      <c r="C73" s="45"/>
      <c r="D73" s="45"/>
      <c r="E73" s="45"/>
      <c r="F73" s="45"/>
      <c r="G73" s="45"/>
      <c r="H73" s="45"/>
      <c r="I73" s="45"/>
      <c r="J73" s="45"/>
      <c r="K73" s="45"/>
      <c r="L73" s="33"/>
    </row>
    <row r="74" spans="2:12" s="1" customFormat="1" ht="24.95" customHeight="1">
      <c r="B74" s="33"/>
      <c r="C74" s="22" t="s">
        <v>135</v>
      </c>
      <c r="L74" s="33"/>
    </row>
    <row r="75" spans="2:12" s="1" customFormat="1" ht="6.95" customHeight="1">
      <c r="B75" s="33"/>
      <c r="L75" s="33"/>
    </row>
    <row r="76" spans="2:12" s="1" customFormat="1" ht="12" customHeight="1">
      <c r="B76" s="33"/>
      <c r="C76" s="28" t="s">
        <v>16</v>
      </c>
      <c r="L76" s="33"/>
    </row>
    <row r="77" spans="2:12" s="1" customFormat="1" ht="16.5" customHeight="1">
      <c r="B77" s="33"/>
      <c r="E77" s="321" t="str">
        <f>E7</f>
        <v>Roudnice nad Labem - přechody v centru města</v>
      </c>
      <c r="F77" s="322"/>
      <c r="G77" s="322"/>
      <c r="H77" s="322"/>
      <c r="L77" s="33"/>
    </row>
    <row r="78" spans="2:12" ht="12" customHeight="1">
      <c r="B78" s="21"/>
      <c r="C78" s="28" t="s">
        <v>118</v>
      </c>
      <c r="L78" s="21"/>
    </row>
    <row r="79" spans="2:12" s="1" customFormat="1" ht="16.5" customHeight="1">
      <c r="B79" s="33"/>
      <c r="E79" s="321" t="s">
        <v>119</v>
      </c>
      <c r="F79" s="323"/>
      <c r="G79" s="323"/>
      <c r="H79" s="323"/>
      <c r="L79" s="33"/>
    </row>
    <row r="80" spans="2:12" s="1" customFormat="1" ht="12" customHeight="1">
      <c r="B80" s="33"/>
      <c r="C80" s="28" t="s">
        <v>120</v>
      </c>
      <c r="L80" s="33"/>
    </row>
    <row r="81" spans="2:65" s="1" customFormat="1" ht="16.5" customHeight="1">
      <c r="B81" s="33"/>
      <c r="E81" s="285" t="str">
        <f>E11</f>
        <v>VRN 101 - Vedlejší rozpočtové náklady</v>
      </c>
      <c r="F81" s="323"/>
      <c r="G81" s="323"/>
      <c r="H81" s="323"/>
      <c r="L81" s="33"/>
    </row>
    <row r="82" spans="2:65" s="1" customFormat="1" ht="6.95" customHeight="1">
      <c r="B82" s="33"/>
      <c r="L82" s="33"/>
    </row>
    <row r="83" spans="2:65" s="1" customFormat="1" ht="12" customHeight="1">
      <c r="B83" s="33"/>
      <c r="C83" s="28" t="s">
        <v>22</v>
      </c>
      <c r="F83" s="26" t="str">
        <f>F14</f>
        <v>Roudnice nad Labem</v>
      </c>
      <c r="I83" s="28" t="s">
        <v>24</v>
      </c>
      <c r="J83" s="50" t="str">
        <f>IF(J14="","",J14)</f>
        <v>17. 9. 2024</v>
      </c>
      <c r="L83" s="33"/>
    </row>
    <row r="84" spans="2:65" s="1" customFormat="1" ht="6.95" customHeight="1">
      <c r="B84" s="33"/>
      <c r="L84" s="33"/>
    </row>
    <row r="85" spans="2:65" s="1" customFormat="1" ht="15.2" customHeight="1">
      <c r="B85" s="33"/>
      <c r="C85" s="28" t="s">
        <v>26</v>
      </c>
      <c r="F85" s="26" t="str">
        <f>E17</f>
        <v xml:space="preserve"> </v>
      </c>
      <c r="I85" s="28" t="s">
        <v>33</v>
      </c>
      <c r="J85" s="31" t="str">
        <f>E23</f>
        <v>PK dopravní s.r.o.</v>
      </c>
      <c r="L85" s="33"/>
    </row>
    <row r="86" spans="2:65" s="1" customFormat="1" ht="15.2" customHeight="1">
      <c r="B86" s="33"/>
      <c r="C86" s="28" t="s">
        <v>31</v>
      </c>
      <c r="F86" s="26" t="str">
        <f>IF(E20="","",E20)</f>
        <v>Vyplň údaj</v>
      </c>
      <c r="I86" s="28" t="s">
        <v>36</v>
      </c>
      <c r="J86" s="31" t="str">
        <f>E26</f>
        <v xml:space="preserve"> </v>
      </c>
      <c r="L86" s="33"/>
    </row>
    <row r="87" spans="2:65" s="1" customFormat="1" ht="10.35" customHeight="1">
      <c r="B87" s="33"/>
      <c r="L87" s="33"/>
    </row>
    <row r="88" spans="2:65" s="10" customFormat="1" ht="29.25" customHeight="1">
      <c r="B88" s="112"/>
      <c r="C88" s="113" t="s">
        <v>136</v>
      </c>
      <c r="D88" s="114" t="s">
        <v>58</v>
      </c>
      <c r="E88" s="114" t="s">
        <v>54</v>
      </c>
      <c r="F88" s="114" t="s">
        <v>55</v>
      </c>
      <c r="G88" s="114" t="s">
        <v>137</v>
      </c>
      <c r="H88" s="114" t="s">
        <v>138</v>
      </c>
      <c r="I88" s="114" t="s">
        <v>139</v>
      </c>
      <c r="J88" s="114" t="s">
        <v>124</v>
      </c>
      <c r="K88" s="115" t="s">
        <v>140</v>
      </c>
      <c r="L88" s="112"/>
      <c r="M88" s="57" t="s">
        <v>28</v>
      </c>
      <c r="N88" s="58" t="s">
        <v>43</v>
      </c>
      <c r="O88" s="58" t="s">
        <v>141</v>
      </c>
      <c r="P88" s="58" t="s">
        <v>142</v>
      </c>
      <c r="Q88" s="58" t="s">
        <v>143</v>
      </c>
      <c r="R88" s="58" t="s">
        <v>144</v>
      </c>
      <c r="S88" s="58" t="s">
        <v>145</v>
      </c>
      <c r="T88" s="59" t="s">
        <v>146</v>
      </c>
    </row>
    <row r="89" spans="2:65" s="1" customFormat="1" ht="22.9" customHeight="1">
      <c r="B89" s="33"/>
      <c r="C89" s="62" t="s">
        <v>147</v>
      </c>
      <c r="J89" s="116">
        <f>BK89</f>
        <v>0</v>
      </c>
      <c r="L89" s="33"/>
      <c r="M89" s="60"/>
      <c r="N89" s="51"/>
      <c r="O89" s="51"/>
      <c r="P89" s="117">
        <f>P90</f>
        <v>0</v>
      </c>
      <c r="Q89" s="51"/>
      <c r="R89" s="117">
        <f>R90</f>
        <v>0</v>
      </c>
      <c r="S89" s="51"/>
      <c r="T89" s="118">
        <f>T90</f>
        <v>0</v>
      </c>
      <c r="AT89" s="18" t="s">
        <v>72</v>
      </c>
      <c r="AU89" s="18" t="s">
        <v>125</v>
      </c>
      <c r="BK89" s="119">
        <f>BK90</f>
        <v>0</v>
      </c>
    </row>
    <row r="90" spans="2:65" s="11" customFormat="1" ht="25.9" customHeight="1">
      <c r="B90" s="120"/>
      <c r="D90" s="121" t="s">
        <v>72</v>
      </c>
      <c r="E90" s="122" t="s">
        <v>1001</v>
      </c>
      <c r="F90" s="122" t="s">
        <v>91</v>
      </c>
      <c r="I90" s="123"/>
      <c r="J90" s="124">
        <f>BK90</f>
        <v>0</v>
      </c>
      <c r="L90" s="120"/>
      <c r="M90" s="125"/>
      <c r="P90" s="126">
        <f>P91+P101+P109</f>
        <v>0</v>
      </c>
      <c r="R90" s="126">
        <f>R91+R101+R109</f>
        <v>0</v>
      </c>
      <c r="T90" s="127">
        <f>T91+T101+T109</f>
        <v>0</v>
      </c>
      <c r="AR90" s="121" t="s">
        <v>186</v>
      </c>
      <c r="AT90" s="128" t="s">
        <v>72</v>
      </c>
      <c r="AU90" s="128" t="s">
        <v>73</v>
      </c>
      <c r="AY90" s="121" t="s">
        <v>150</v>
      </c>
      <c r="BK90" s="129">
        <f>BK91+BK101+BK109</f>
        <v>0</v>
      </c>
    </row>
    <row r="91" spans="2:65" s="11" customFormat="1" ht="22.9" customHeight="1">
      <c r="B91" s="120"/>
      <c r="D91" s="121" t="s">
        <v>72</v>
      </c>
      <c r="E91" s="130" t="s">
        <v>1002</v>
      </c>
      <c r="F91" s="130" t="s">
        <v>1003</v>
      </c>
      <c r="I91" s="123"/>
      <c r="J91" s="131">
        <f>BK91</f>
        <v>0</v>
      </c>
      <c r="L91" s="120"/>
      <c r="M91" s="125"/>
      <c r="P91" s="126">
        <f>SUM(P92:P100)</f>
        <v>0</v>
      </c>
      <c r="R91" s="126">
        <f>SUM(R92:R100)</f>
        <v>0</v>
      </c>
      <c r="T91" s="127">
        <f>SUM(T92:T100)</f>
        <v>0</v>
      </c>
      <c r="AR91" s="121" t="s">
        <v>186</v>
      </c>
      <c r="AT91" s="128" t="s">
        <v>72</v>
      </c>
      <c r="AU91" s="128" t="s">
        <v>80</v>
      </c>
      <c r="AY91" s="121" t="s">
        <v>150</v>
      </c>
      <c r="BK91" s="129">
        <f>SUM(BK92:BK100)</f>
        <v>0</v>
      </c>
    </row>
    <row r="92" spans="2:65" s="1" customFormat="1" ht="16.5" customHeight="1">
      <c r="B92" s="33"/>
      <c r="C92" s="132" t="s">
        <v>80</v>
      </c>
      <c r="D92" s="132" t="s">
        <v>152</v>
      </c>
      <c r="E92" s="133" t="s">
        <v>1004</v>
      </c>
      <c r="F92" s="134" t="s">
        <v>1005</v>
      </c>
      <c r="G92" s="135" t="s">
        <v>1006</v>
      </c>
      <c r="H92" s="136">
        <v>1</v>
      </c>
      <c r="I92" s="137"/>
      <c r="J92" s="138">
        <f>ROUND(I92*H92,2)</f>
        <v>0</v>
      </c>
      <c r="K92" s="134" t="s">
        <v>156</v>
      </c>
      <c r="L92" s="33"/>
      <c r="M92" s="139" t="s">
        <v>28</v>
      </c>
      <c r="N92" s="140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991</v>
      </c>
      <c r="AT92" s="143" t="s">
        <v>152</v>
      </c>
      <c r="AU92" s="143" t="s">
        <v>82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991</v>
      </c>
      <c r="BM92" s="143" t="s">
        <v>1007</v>
      </c>
    </row>
    <row r="93" spans="2:65" s="1" customFormat="1" ht="11.25">
      <c r="B93" s="33"/>
      <c r="D93" s="145" t="s">
        <v>159</v>
      </c>
      <c r="F93" s="146" t="s">
        <v>1005</v>
      </c>
      <c r="I93" s="147"/>
      <c r="L93" s="33"/>
      <c r="M93" s="148"/>
      <c r="T93" s="54"/>
      <c r="AT93" s="18" t="s">
        <v>159</v>
      </c>
      <c r="AU93" s="18" t="s">
        <v>82</v>
      </c>
    </row>
    <row r="94" spans="2:65" s="1" customFormat="1" ht="11.25">
      <c r="B94" s="33"/>
      <c r="D94" s="149" t="s">
        <v>161</v>
      </c>
      <c r="F94" s="150" t="s">
        <v>1008</v>
      </c>
      <c r="I94" s="147"/>
      <c r="L94" s="33"/>
      <c r="M94" s="148"/>
      <c r="T94" s="54"/>
      <c r="AT94" s="18" t="s">
        <v>161</v>
      </c>
      <c r="AU94" s="18" t="s">
        <v>82</v>
      </c>
    </row>
    <row r="95" spans="2:65" s="1" customFormat="1" ht="16.5" customHeight="1">
      <c r="B95" s="33"/>
      <c r="C95" s="132" t="s">
        <v>82</v>
      </c>
      <c r="D95" s="132" t="s">
        <v>152</v>
      </c>
      <c r="E95" s="133" t="s">
        <v>1009</v>
      </c>
      <c r="F95" s="134" t="s">
        <v>1010</v>
      </c>
      <c r="G95" s="135" t="s">
        <v>1006</v>
      </c>
      <c r="H95" s="136">
        <v>1</v>
      </c>
      <c r="I95" s="137"/>
      <c r="J95" s="138">
        <f>ROUND(I95*H95,2)</f>
        <v>0</v>
      </c>
      <c r="K95" s="134" t="s">
        <v>156</v>
      </c>
      <c r="L95" s="33"/>
      <c r="M95" s="139" t="s">
        <v>28</v>
      </c>
      <c r="N95" s="140" t="s">
        <v>44</v>
      </c>
      <c r="P95" s="141">
        <f>O95*H95</f>
        <v>0</v>
      </c>
      <c r="Q95" s="141">
        <v>0</v>
      </c>
      <c r="R95" s="141">
        <f>Q95*H95</f>
        <v>0</v>
      </c>
      <c r="S95" s="141">
        <v>0</v>
      </c>
      <c r="T95" s="142">
        <f>S95*H95</f>
        <v>0</v>
      </c>
      <c r="AR95" s="143" t="s">
        <v>991</v>
      </c>
      <c r="AT95" s="143" t="s">
        <v>152</v>
      </c>
      <c r="AU95" s="143" t="s">
        <v>82</v>
      </c>
      <c r="AY95" s="18" t="s">
        <v>150</v>
      </c>
      <c r="BE95" s="144">
        <f>IF(N95="základní",J95,0)</f>
        <v>0</v>
      </c>
      <c r="BF95" s="144">
        <f>IF(N95="snížená",J95,0)</f>
        <v>0</v>
      </c>
      <c r="BG95" s="144">
        <f>IF(N95="zákl. přenesená",J95,0)</f>
        <v>0</v>
      </c>
      <c r="BH95" s="144">
        <f>IF(N95="sníž. přenesená",J95,0)</f>
        <v>0</v>
      </c>
      <c r="BI95" s="144">
        <f>IF(N95="nulová",J95,0)</f>
        <v>0</v>
      </c>
      <c r="BJ95" s="18" t="s">
        <v>80</v>
      </c>
      <c r="BK95" s="144">
        <f>ROUND(I95*H95,2)</f>
        <v>0</v>
      </c>
      <c r="BL95" s="18" t="s">
        <v>991</v>
      </c>
      <c r="BM95" s="143" t="s">
        <v>1011</v>
      </c>
    </row>
    <row r="96" spans="2:65" s="1" customFormat="1" ht="11.25">
      <c r="B96" s="33"/>
      <c r="D96" s="145" t="s">
        <v>159</v>
      </c>
      <c r="F96" s="146" t="s">
        <v>1010</v>
      </c>
      <c r="I96" s="147"/>
      <c r="L96" s="33"/>
      <c r="M96" s="148"/>
      <c r="T96" s="54"/>
      <c r="AT96" s="18" t="s">
        <v>159</v>
      </c>
      <c r="AU96" s="18" t="s">
        <v>82</v>
      </c>
    </row>
    <row r="97" spans="2:65" s="1" customFormat="1" ht="11.25">
      <c r="B97" s="33"/>
      <c r="D97" s="149" t="s">
        <v>161</v>
      </c>
      <c r="F97" s="150" t="s">
        <v>1012</v>
      </c>
      <c r="I97" s="147"/>
      <c r="L97" s="33"/>
      <c r="M97" s="148"/>
      <c r="T97" s="54"/>
      <c r="AT97" s="18" t="s">
        <v>161</v>
      </c>
      <c r="AU97" s="18" t="s">
        <v>82</v>
      </c>
    </row>
    <row r="98" spans="2:65" s="1" customFormat="1" ht="16.5" customHeight="1">
      <c r="B98" s="33"/>
      <c r="C98" s="132" t="s">
        <v>173</v>
      </c>
      <c r="D98" s="132" t="s">
        <v>152</v>
      </c>
      <c r="E98" s="133" t="s">
        <v>1013</v>
      </c>
      <c r="F98" s="134" t="s">
        <v>1014</v>
      </c>
      <c r="G98" s="135" t="s">
        <v>1006</v>
      </c>
      <c r="H98" s="136">
        <v>1</v>
      </c>
      <c r="I98" s="137"/>
      <c r="J98" s="138">
        <f>ROUND(I98*H98,2)</f>
        <v>0</v>
      </c>
      <c r="K98" s="134" t="s">
        <v>156</v>
      </c>
      <c r="L98" s="33"/>
      <c r="M98" s="139" t="s">
        <v>28</v>
      </c>
      <c r="N98" s="140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991</v>
      </c>
      <c r="AT98" s="143" t="s">
        <v>152</v>
      </c>
      <c r="AU98" s="143" t="s">
        <v>82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991</v>
      </c>
      <c r="BM98" s="143" t="s">
        <v>1015</v>
      </c>
    </row>
    <row r="99" spans="2:65" s="1" customFormat="1" ht="11.25">
      <c r="B99" s="33"/>
      <c r="D99" s="145" t="s">
        <v>159</v>
      </c>
      <c r="F99" s="146" t="s">
        <v>1014</v>
      </c>
      <c r="I99" s="147"/>
      <c r="L99" s="33"/>
      <c r="M99" s="148"/>
      <c r="T99" s="54"/>
      <c r="AT99" s="18" t="s">
        <v>159</v>
      </c>
      <c r="AU99" s="18" t="s">
        <v>82</v>
      </c>
    </row>
    <row r="100" spans="2:65" s="1" customFormat="1" ht="11.25">
      <c r="B100" s="33"/>
      <c r="D100" s="149" t="s">
        <v>161</v>
      </c>
      <c r="F100" s="150" t="s">
        <v>1016</v>
      </c>
      <c r="I100" s="147"/>
      <c r="L100" s="33"/>
      <c r="M100" s="148"/>
      <c r="T100" s="54"/>
      <c r="AT100" s="18" t="s">
        <v>161</v>
      </c>
      <c r="AU100" s="18" t="s">
        <v>82</v>
      </c>
    </row>
    <row r="101" spans="2:65" s="11" customFormat="1" ht="22.9" customHeight="1">
      <c r="B101" s="120"/>
      <c r="D101" s="121" t="s">
        <v>72</v>
      </c>
      <c r="E101" s="130" t="s">
        <v>1017</v>
      </c>
      <c r="F101" s="130" t="s">
        <v>1018</v>
      </c>
      <c r="I101" s="123"/>
      <c r="J101" s="131">
        <f>BK101</f>
        <v>0</v>
      </c>
      <c r="L101" s="120"/>
      <c r="M101" s="125"/>
      <c r="P101" s="126">
        <f>SUM(P102:P108)</f>
        <v>0</v>
      </c>
      <c r="R101" s="126">
        <f>SUM(R102:R108)</f>
        <v>0</v>
      </c>
      <c r="T101" s="127">
        <f>SUM(T102:T108)</f>
        <v>0</v>
      </c>
      <c r="AR101" s="121" t="s">
        <v>186</v>
      </c>
      <c r="AT101" s="128" t="s">
        <v>72</v>
      </c>
      <c r="AU101" s="128" t="s">
        <v>80</v>
      </c>
      <c r="AY101" s="121" t="s">
        <v>150</v>
      </c>
      <c r="BK101" s="129">
        <f>SUM(BK102:BK108)</f>
        <v>0</v>
      </c>
    </row>
    <row r="102" spans="2:65" s="1" customFormat="1" ht="16.5" customHeight="1">
      <c r="B102" s="33"/>
      <c r="C102" s="132" t="s">
        <v>157</v>
      </c>
      <c r="D102" s="132" t="s">
        <v>152</v>
      </c>
      <c r="E102" s="133" t="s">
        <v>1019</v>
      </c>
      <c r="F102" s="134" t="s">
        <v>1018</v>
      </c>
      <c r="G102" s="135" t="s">
        <v>1006</v>
      </c>
      <c r="H102" s="136">
        <v>1</v>
      </c>
      <c r="I102" s="137"/>
      <c r="J102" s="138">
        <f>ROUND(I102*H102,2)</f>
        <v>0</v>
      </c>
      <c r="K102" s="134" t="s">
        <v>156</v>
      </c>
      <c r="L102" s="33"/>
      <c r="M102" s="139" t="s">
        <v>28</v>
      </c>
      <c r="N102" s="140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991</v>
      </c>
      <c r="AT102" s="143" t="s">
        <v>152</v>
      </c>
      <c r="AU102" s="143" t="s">
        <v>82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991</v>
      </c>
      <c r="BM102" s="143" t="s">
        <v>1020</v>
      </c>
    </row>
    <row r="103" spans="2:65" s="1" customFormat="1" ht="11.25">
      <c r="B103" s="33"/>
      <c r="D103" s="145" t="s">
        <v>159</v>
      </c>
      <c r="F103" s="146" t="s">
        <v>1018</v>
      </c>
      <c r="I103" s="147"/>
      <c r="L103" s="33"/>
      <c r="M103" s="148"/>
      <c r="T103" s="54"/>
      <c r="AT103" s="18" t="s">
        <v>159</v>
      </c>
      <c r="AU103" s="18" t="s">
        <v>82</v>
      </c>
    </row>
    <row r="104" spans="2:65" s="1" customFormat="1" ht="11.25">
      <c r="B104" s="33"/>
      <c r="D104" s="149" t="s">
        <v>161</v>
      </c>
      <c r="F104" s="150" t="s">
        <v>1021</v>
      </c>
      <c r="I104" s="147"/>
      <c r="L104" s="33"/>
      <c r="M104" s="148"/>
      <c r="T104" s="54"/>
      <c r="AT104" s="18" t="s">
        <v>161</v>
      </c>
      <c r="AU104" s="18" t="s">
        <v>82</v>
      </c>
    </row>
    <row r="105" spans="2:65" s="1" customFormat="1" ht="175.5">
      <c r="B105" s="33"/>
      <c r="D105" s="145" t="s">
        <v>192</v>
      </c>
      <c r="F105" s="165" t="s">
        <v>1022</v>
      </c>
      <c r="I105" s="147"/>
      <c r="L105" s="33"/>
      <c r="M105" s="148"/>
      <c r="T105" s="54"/>
      <c r="AT105" s="18" t="s">
        <v>192</v>
      </c>
      <c r="AU105" s="18" t="s">
        <v>82</v>
      </c>
    </row>
    <row r="106" spans="2:65" s="1" customFormat="1" ht="16.5" customHeight="1">
      <c r="B106" s="33"/>
      <c r="C106" s="132" t="s">
        <v>186</v>
      </c>
      <c r="D106" s="132" t="s">
        <v>152</v>
      </c>
      <c r="E106" s="133" t="s">
        <v>1023</v>
      </c>
      <c r="F106" s="134" t="s">
        <v>1024</v>
      </c>
      <c r="G106" s="135" t="s">
        <v>1006</v>
      </c>
      <c r="H106" s="136">
        <v>1</v>
      </c>
      <c r="I106" s="137"/>
      <c r="J106" s="138">
        <f>ROUND(I106*H106,2)</f>
        <v>0</v>
      </c>
      <c r="K106" s="134" t="s">
        <v>156</v>
      </c>
      <c r="L106" s="33"/>
      <c r="M106" s="139" t="s">
        <v>28</v>
      </c>
      <c r="N106" s="140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991</v>
      </c>
      <c r="AT106" s="143" t="s">
        <v>152</v>
      </c>
      <c r="AU106" s="143" t="s">
        <v>82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991</v>
      </c>
      <c r="BM106" s="143" t="s">
        <v>1025</v>
      </c>
    </row>
    <row r="107" spans="2:65" s="1" customFormat="1" ht="11.25">
      <c r="B107" s="33"/>
      <c r="D107" s="145" t="s">
        <v>159</v>
      </c>
      <c r="F107" s="146" t="s">
        <v>1024</v>
      </c>
      <c r="I107" s="147"/>
      <c r="L107" s="33"/>
      <c r="M107" s="148"/>
      <c r="T107" s="54"/>
      <c r="AT107" s="18" t="s">
        <v>159</v>
      </c>
      <c r="AU107" s="18" t="s">
        <v>82</v>
      </c>
    </row>
    <row r="108" spans="2:65" s="1" customFormat="1" ht="11.25">
      <c r="B108" s="33"/>
      <c r="D108" s="149" t="s">
        <v>161</v>
      </c>
      <c r="F108" s="150" t="s">
        <v>1026</v>
      </c>
      <c r="I108" s="147"/>
      <c r="L108" s="33"/>
      <c r="M108" s="148"/>
      <c r="T108" s="54"/>
      <c r="AT108" s="18" t="s">
        <v>161</v>
      </c>
      <c r="AU108" s="18" t="s">
        <v>82</v>
      </c>
    </row>
    <row r="109" spans="2:65" s="11" customFormat="1" ht="22.9" customHeight="1">
      <c r="B109" s="120"/>
      <c r="D109" s="121" t="s">
        <v>72</v>
      </c>
      <c r="E109" s="130" t="s">
        <v>1027</v>
      </c>
      <c r="F109" s="130" t="s">
        <v>1028</v>
      </c>
      <c r="I109" s="123"/>
      <c r="J109" s="131">
        <f>BK109</f>
        <v>0</v>
      </c>
      <c r="L109" s="120"/>
      <c r="M109" s="125"/>
      <c r="P109" s="126">
        <f>SUM(P110:P114)</f>
        <v>0</v>
      </c>
      <c r="R109" s="126">
        <f>SUM(R110:R114)</f>
        <v>0</v>
      </c>
      <c r="T109" s="127">
        <f>SUM(T110:T114)</f>
        <v>0</v>
      </c>
      <c r="AR109" s="121" t="s">
        <v>186</v>
      </c>
      <c r="AT109" s="128" t="s">
        <v>72</v>
      </c>
      <c r="AU109" s="128" t="s">
        <v>80</v>
      </c>
      <c r="AY109" s="121" t="s">
        <v>150</v>
      </c>
      <c r="BK109" s="129">
        <f>SUM(BK110:BK114)</f>
        <v>0</v>
      </c>
    </row>
    <row r="110" spans="2:65" s="1" customFormat="1" ht="16.5" customHeight="1">
      <c r="B110" s="33"/>
      <c r="C110" s="132" t="s">
        <v>196</v>
      </c>
      <c r="D110" s="132" t="s">
        <v>152</v>
      </c>
      <c r="E110" s="133" t="s">
        <v>1029</v>
      </c>
      <c r="F110" s="134" t="s">
        <v>1030</v>
      </c>
      <c r="G110" s="135" t="s">
        <v>1006</v>
      </c>
      <c r="H110" s="136">
        <v>1</v>
      </c>
      <c r="I110" s="137"/>
      <c r="J110" s="138">
        <f>ROUND(I110*H110,2)</f>
        <v>0</v>
      </c>
      <c r="K110" s="134" t="s">
        <v>156</v>
      </c>
      <c r="L110" s="33"/>
      <c r="M110" s="139" t="s">
        <v>28</v>
      </c>
      <c r="N110" s="140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991</v>
      </c>
      <c r="AT110" s="143" t="s">
        <v>152</v>
      </c>
      <c r="AU110" s="143" t="s">
        <v>82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991</v>
      </c>
      <c r="BM110" s="143" t="s">
        <v>1031</v>
      </c>
    </row>
    <row r="111" spans="2:65" s="1" customFormat="1" ht="11.25">
      <c r="B111" s="33"/>
      <c r="D111" s="145" t="s">
        <v>159</v>
      </c>
      <c r="F111" s="146" t="s">
        <v>1030</v>
      </c>
      <c r="I111" s="147"/>
      <c r="L111" s="33"/>
      <c r="M111" s="148"/>
      <c r="T111" s="54"/>
      <c r="AT111" s="18" t="s">
        <v>159</v>
      </c>
      <c r="AU111" s="18" t="s">
        <v>82</v>
      </c>
    </row>
    <row r="112" spans="2:65" s="1" customFormat="1" ht="11.25">
      <c r="B112" s="33"/>
      <c r="D112" s="149" t="s">
        <v>161</v>
      </c>
      <c r="F112" s="150" t="s">
        <v>1032</v>
      </c>
      <c r="I112" s="147"/>
      <c r="L112" s="33"/>
      <c r="M112" s="148"/>
      <c r="T112" s="54"/>
      <c r="AT112" s="18" t="s">
        <v>161</v>
      </c>
      <c r="AU112" s="18" t="s">
        <v>82</v>
      </c>
    </row>
    <row r="113" spans="2:65" s="1" customFormat="1" ht="16.5" customHeight="1">
      <c r="B113" s="33"/>
      <c r="C113" s="132" t="s">
        <v>205</v>
      </c>
      <c r="D113" s="132" t="s">
        <v>152</v>
      </c>
      <c r="E113" s="133" t="s">
        <v>1033</v>
      </c>
      <c r="F113" s="134" t="s">
        <v>1034</v>
      </c>
      <c r="G113" s="135" t="s">
        <v>1006</v>
      </c>
      <c r="H113" s="136">
        <v>1</v>
      </c>
      <c r="I113" s="137"/>
      <c r="J113" s="138">
        <f>ROUND(I113*H113,2)</f>
        <v>0</v>
      </c>
      <c r="K113" s="134" t="s">
        <v>28</v>
      </c>
      <c r="L113" s="33"/>
      <c r="M113" s="139" t="s">
        <v>28</v>
      </c>
      <c r="N113" s="140" t="s">
        <v>44</v>
      </c>
      <c r="P113" s="141">
        <f>O113*H113</f>
        <v>0</v>
      </c>
      <c r="Q113" s="141">
        <v>0</v>
      </c>
      <c r="R113" s="141">
        <f>Q113*H113</f>
        <v>0</v>
      </c>
      <c r="S113" s="141">
        <v>0</v>
      </c>
      <c r="T113" s="142">
        <f>S113*H113</f>
        <v>0</v>
      </c>
      <c r="AR113" s="143" t="s">
        <v>991</v>
      </c>
      <c r="AT113" s="143" t="s">
        <v>152</v>
      </c>
      <c r="AU113" s="143" t="s">
        <v>82</v>
      </c>
      <c r="AY113" s="18" t="s">
        <v>150</v>
      </c>
      <c r="BE113" s="144">
        <f>IF(N113="základní",J113,0)</f>
        <v>0</v>
      </c>
      <c r="BF113" s="144">
        <f>IF(N113="snížená",J113,0)</f>
        <v>0</v>
      </c>
      <c r="BG113" s="144">
        <f>IF(N113="zákl. přenesená",J113,0)</f>
        <v>0</v>
      </c>
      <c r="BH113" s="144">
        <f>IF(N113="sníž. přenesená",J113,0)</f>
        <v>0</v>
      </c>
      <c r="BI113" s="144">
        <f>IF(N113="nulová",J113,0)</f>
        <v>0</v>
      </c>
      <c r="BJ113" s="18" t="s">
        <v>80</v>
      </c>
      <c r="BK113" s="144">
        <f>ROUND(I113*H113,2)</f>
        <v>0</v>
      </c>
      <c r="BL113" s="18" t="s">
        <v>991</v>
      </c>
      <c r="BM113" s="143" t="s">
        <v>1035</v>
      </c>
    </row>
    <row r="114" spans="2:65" s="1" customFormat="1" ht="11.25">
      <c r="B114" s="33"/>
      <c r="D114" s="145" t="s">
        <v>159</v>
      </c>
      <c r="F114" s="146" t="s">
        <v>1034</v>
      </c>
      <c r="I114" s="147"/>
      <c r="L114" s="33"/>
      <c r="M114" s="189"/>
      <c r="N114" s="190"/>
      <c r="O114" s="190"/>
      <c r="P114" s="190"/>
      <c r="Q114" s="190"/>
      <c r="R114" s="190"/>
      <c r="S114" s="190"/>
      <c r="T114" s="191"/>
      <c r="AT114" s="18" t="s">
        <v>159</v>
      </c>
      <c r="AU114" s="18" t="s">
        <v>82</v>
      </c>
    </row>
    <row r="115" spans="2:65" s="1" customFormat="1" ht="6.95" customHeight="1"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33"/>
    </row>
  </sheetData>
  <sheetProtection algorithmName="SHA-512" hashValue="7SSEtqdNJwqBhgrWXE280oGJsszPD2kZ3ko5o+f71db9DeSGUoIVFrf3UHD5rWjBomlTCmEI3J8Tqp1PfXTG3w==" saltValue="g1E5uZ9UPINbnB2zsW48ww3lXiDJWYzMBYVKwDIX05tatVBspiQp2jpSSIWmD+FrBswQmOdrWs2hdiC3o+7rOA==" spinCount="100000" sheet="1" objects="1" scenarios="1" formatColumns="0" formatRows="0" autoFilter="0"/>
  <autoFilter ref="C88:K114" xr:uid="{00000000-0009-0000-0000-000003000000}"/>
  <mergeCells count="12">
    <mergeCell ref="E81:H81"/>
    <mergeCell ref="L2:V2"/>
    <mergeCell ref="E50:H50"/>
    <mergeCell ref="E52:H52"/>
    <mergeCell ref="E54:H54"/>
    <mergeCell ref="E77:H77"/>
    <mergeCell ref="E79:H79"/>
    <mergeCell ref="E7:H7"/>
    <mergeCell ref="E9:H9"/>
    <mergeCell ref="E11:H11"/>
    <mergeCell ref="E20:H20"/>
    <mergeCell ref="E29:H29"/>
  </mergeCells>
  <hyperlinks>
    <hyperlink ref="F94" r:id="rId1" xr:uid="{00000000-0004-0000-0300-000000000000}"/>
    <hyperlink ref="F97" r:id="rId2" xr:uid="{00000000-0004-0000-0300-000001000000}"/>
    <hyperlink ref="F100" r:id="rId3" xr:uid="{00000000-0004-0000-0300-000002000000}"/>
    <hyperlink ref="F104" r:id="rId4" xr:uid="{00000000-0004-0000-0300-000003000000}"/>
    <hyperlink ref="F108" r:id="rId5" xr:uid="{00000000-0004-0000-0300-000004000000}"/>
    <hyperlink ref="F112" r:id="rId6" xr:uid="{00000000-0004-0000-0300-000005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491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96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1036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1037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ROUND(J92,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ROUND((SUM(BE92:BE490)),  2)</f>
        <v>0</v>
      </c>
      <c r="I35" s="94">
        <v>0.21</v>
      </c>
      <c r="J35" s="84">
        <f>ROUND(((SUM(BE92:BE490))*I35),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ROUND((SUM(BF92:BF490)),  2)</f>
        <v>0</v>
      </c>
      <c r="I36" s="94">
        <v>0.12</v>
      </c>
      <c r="J36" s="84">
        <f>ROUND(((SUM(BF92:BF490))*I36),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ROUND((SUM(BG92:BG490)),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ROUND((SUM(BH92:BH490)),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ROUND((SUM(BI92:BI490)),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1036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102 - Komunikace a zpevněné plochy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J92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126</v>
      </c>
      <c r="E64" s="106"/>
      <c r="F64" s="106"/>
      <c r="G64" s="106"/>
      <c r="H64" s="106"/>
      <c r="I64" s="106"/>
      <c r="J64" s="107">
        <f>J93</f>
        <v>0</v>
      </c>
      <c r="L64" s="104"/>
    </row>
    <row r="65" spans="2:12" s="9" customFormat="1" ht="19.899999999999999" customHeight="1">
      <c r="B65" s="108"/>
      <c r="D65" s="109" t="s">
        <v>127</v>
      </c>
      <c r="E65" s="110"/>
      <c r="F65" s="110"/>
      <c r="G65" s="110"/>
      <c r="H65" s="110"/>
      <c r="I65" s="110"/>
      <c r="J65" s="111">
        <f>J94</f>
        <v>0</v>
      </c>
      <c r="L65" s="108"/>
    </row>
    <row r="66" spans="2:12" s="9" customFormat="1" ht="19.899999999999999" customHeight="1">
      <c r="B66" s="108"/>
      <c r="D66" s="109" t="s">
        <v>129</v>
      </c>
      <c r="E66" s="110"/>
      <c r="F66" s="110"/>
      <c r="G66" s="110"/>
      <c r="H66" s="110"/>
      <c r="I66" s="110"/>
      <c r="J66" s="111">
        <f>J122</f>
        <v>0</v>
      </c>
      <c r="L66" s="108"/>
    </row>
    <row r="67" spans="2:12" s="9" customFormat="1" ht="19.899999999999999" customHeight="1">
      <c r="B67" s="108"/>
      <c r="D67" s="109" t="s">
        <v>131</v>
      </c>
      <c r="E67" s="110"/>
      <c r="F67" s="110"/>
      <c r="G67" s="110"/>
      <c r="H67" s="110"/>
      <c r="I67" s="110"/>
      <c r="J67" s="111">
        <f>J210</f>
        <v>0</v>
      </c>
      <c r="L67" s="108"/>
    </row>
    <row r="68" spans="2:12" s="9" customFormat="1" ht="14.85" customHeight="1">
      <c r="B68" s="108"/>
      <c r="D68" s="109" t="s">
        <v>132</v>
      </c>
      <c r="E68" s="110"/>
      <c r="F68" s="110"/>
      <c r="G68" s="110"/>
      <c r="H68" s="110"/>
      <c r="I68" s="110"/>
      <c r="J68" s="111">
        <f>J382</f>
        <v>0</v>
      </c>
      <c r="L68" s="108"/>
    </row>
    <row r="69" spans="2:12" s="9" customFormat="1" ht="19.899999999999999" customHeight="1">
      <c r="B69" s="108"/>
      <c r="D69" s="109" t="s">
        <v>133</v>
      </c>
      <c r="E69" s="110"/>
      <c r="F69" s="110"/>
      <c r="G69" s="110"/>
      <c r="H69" s="110"/>
      <c r="I69" s="110"/>
      <c r="J69" s="111">
        <f>J433</f>
        <v>0</v>
      </c>
      <c r="L69" s="108"/>
    </row>
    <row r="70" spans="2:12" s="9" customFormat="1" ht="19.899999999999999" customHeight="1">
      <c r="B70" s="108"/>
      <c r="D70" s="109" t="s">
        <v>134</v>
      </c>
      <c r="E70" s="110"/>
      <c r="F70" s="110"/>
      <c r="G70" s="110"/>
      <c r="H70" s="110"/>
      <c r="I70" s="110"/>
      <c r="J70" s="111">
        <f>J487</f>
        <v>0</v>
      </c>
      <c r="L70" s="108"/>
    </row>
    <row r="71" spans="2:12" s="1" customFormat="1" ht="21.75" customHeight="1">
      <c r="B71" s="33"/>
      <c r="L71" s="33"/>
    </row>
    <row r="72" spans="2:12" s="1" customFormat="1" ht="6.95" customHeight="1">
      <c r="B72" s="42"/>
      <c r="C72" s="43"/>
      <c r="D72" s="43"/>
      <c r="E72" s="43"/>
      <c r="F72" s="43"/>
      <c r="G72" s="43"/>
      <c r="H72" s="43"/>
      <c r="I72" s="43"/>
      <c r="J72" s="43"/>
      <c r="K72" s="43"/>
      <c r="L72" s="33"/>
    </row>
    <row r="76" spans="2:12" s="1" customFormat="1" ht="6.95" customHeight="1">
      <c r="B76" s="44"/>
      <c r="C76" s="45"/>
      <c r="D76" s="45"/>
      <c r="E76" s="45"/>
      <c r="F76" s="45"/>
      <c r="G76" s="45"/>
      <c r="H76" s="45"/>
      <c r="I76" s="45"/>
      <c r="J76" s="45"/>
      <c r="K76" s="45"/>
      <c r="L76" s="33"/>
    </row>
    <row r="77" spans="2:12" s="1" customFormat="1" ht="24.95" customHeight="1">
      <c r="B77" s="33"/>
      <c r="C77" s="22" t="s">
        <v>135</v>
      </c>
      <c r="L77" s="33"/>
    </row>
    <row r="78" spans="2:12" s="1" customFormat="1" ht="6.95" customHeight="1">
      <c r="B78" s="33"/>
      <c r="L78" s="33"/>
    </row>
    <row r="79" spans="2:12" s="1" customFormat="1" ht="12" customHeight="1">
      <c r="B79" s="33"/>
      <c r="C79" s="28" t="s">
        <v>16</v>
      </c>
      <c r="L79" s="33"/>
    </row>
    <row r="80" spans="2:12" s="1" customFormat="1" ht="16.5" customHeight="1">
      <c r="B80" s="33"/>
      <c r="E80" s="321" t="str">
        <f>E7</f>
        <v>Roudnice nad Labem - přechody v centru města</v>
      </c>
      <c r="F80" s="322"/>
      <c r="G80" s="322"/>
      <c r="H80" s="322"/>
      <c r="L80" s="33"/>
    </row>
    <row r="81" spans="2:65" ht="12" customHeight="1">
      <c r="B81" s="21"/>
      <c r="C81" s="28" t="s">
        <v>118</v>
      </c>
      <c r="L81" s="21"/>
    </row>
    <row r="82" spans="2:65" s="1" customFormat="1" ht="16.5" customHeight="1">
      <c r="B82" s="33"/>
      <c r="E82" s="321" t="s">
        <v>1036</v>
      </c>
      <c r="F82" s="323"/>
      <c r="G82" s="323"/>
      <c r="H82" s="323"/>
      <c r="L82" s="33"/>
    </row>
    <row r="83" spans="2:65" s="1" customFormat="1" ht="12" customHeight="1">
      <c r="B83" s="33"/>
      <c r="C83" s="28" t="s">
        <v>120</v>
      </c>
      <c r="L83" s="33"/>
    </row>
    <row r="84" spans="2:65" s="1" customFormat="1" ht="16.5" customHeight="1">
      <c r="B84" s="33"/>
      <c r="E84" s="285" t="str">
        <f>E11</f>
        <v>SO 102 - Komunikace a zpevněné plochy</v>
      </c>
      <c r="F84" s="323"/>
      <c r="G84" s="323"/>
      <c r="H84" s="323"/>
      <c r="L84" s="33"/>
    </row>
    <row r="85" spans="2:65" s="1" customFormat="1" ht="6.95" customHeight="1">
      <c r="B85" s="33"/>
      <c r="L85" s="33"/>
    </row>
    <row r="86" spans="2:65" s="1" customFormat="1" ht="12" customHeight="1">
      <c r="B86" s="33"/>
      <c r="C86" s="28" t="s">
        <v>22</v>
      </c>
      <c r="F86" s="26" t="str">
        <f>F14</f>
        <v>Roudnice nad Labem</v>
      </c>
      <c r="I86" s="28" t="s">
        <v>24</v>
      </c>
      <c r="J86" s="50" t="str">
        <f>IF(J14="","",J14)</f>
        <v>17. 9. 2024</v>
      </c>
      <c r="L86" s="33"/>
    </row>
    <row r="87" spans="2:65" s="1" customFormat="1" ht="6.95" customHeight="1">
      <c r="B87" s="33"/>
      <c r="L87" s="33"/>
    </row>
    <row r="88" spans="2:65" s="1" customFormat="1" ht="15.2" customHeight="1">
      <c r="B88" s="33"/>
      <c r="C88" s="28" t="s">
        <v>26</v>
      </c>
      <c r="F88" s="26" t="str">
        <f>E17</f>
        <v xml:space="preserve"> </v>
      </c>
      <c r="I88" s="28" t="s">
        <v>33</v>
      </c>
      <c r="J88" s="31" t="str">
        <f>E23</f>
        <v>PK dopravní s.r.o.</v>
      </c>
      <c r="L88" s="33"/>
    </row>
    <row r="89" spans="2:65" s="1" customFormat="1" ht="15.2" customHeight="1">
      <c r="B89" s="33"/>
      <c r="C89" s="28" t="s">
        <v>31</v>
      </c>
      <c r="F89" s="26" t="str">
        <f>IF(E20="","",E20)</f>
        <v>Vyplň údaj</v>
      </c>
      <c r="I89" s="28" t="s">
        <v>36</v>
      </c>
      <c r="J89" s="31" t="str">
        <f>E26</f>
        <v xml:space="preserve"> </v>
      </c>
      <c r="L89" s="33"/>
    </row>
    <row r="90" spans="2:65" s="1" customFormat="1" ht="10.35" customHeight="1">
      <c r="B90" s="33"/>
      <c r="L90" s="33"/>
    </row>
    <row r="91" spans="2:65" s="10" customFormat="1" ht="29.25" customHeight="1">
      <c r="B91" s="112"/>
      <c r="C91" s="113" t="s">
        <v>136</v>
      </c>
      <c r="D91" s="114" t="s">
        <v>58</v>
      </c>
      <c r="E91" s="114" t="s">
        <v>54</v>
      </c>
      <c r="F91" s="114" t="s">
        <v>55</v>
      </c>
      <c r="G91" s="114" t="s">
        <v>137</v>
      </c>
      <c r="H91" s="114" t="s">
        <v>138</v>
      </c>
      <c r="I91" s="114" t="s">
        <v>139</v>
      </c>
      <c r="J91" s="114" t="s">
        <v>124</v>
      </c>
      <c r="K91" s="115" t="s">
        <v>140</v>
      </c>
      <c r="L91" s="112"/>
      <c r="M91" s="57" t="s">
        <v>28</v>
      </c>
      <c r="N91" s="58" t="s">
        <v>43</v>
      </c>
      <c r="O91" s="58" t="s">
        <v>141</v>
      </c>
      <c r="P91" s="58" t="s">
        <v>142</v>
      </c>
      <c r="Q91" s="58" t="s">
        <v>143</v>
      </c>
      <c r="R91" s="58" t="s">
        <v>144</v>
      </c>
      <c r="S91" s="58" t="s">
        <v>145</v>
      </c>
      <c r="T91" s="59" t="s">
        <v>146</v>
      </c>
    </row>
    <row r="92" spans="2:65" s="1" customFormat="1" ht="22.9" customHeight="1">
      <c r="B92" s="33"/>
      <c r="C92" s="62" t="s">
        <v>147</v>
      </c>
      <c r="J92" s="116">
        <f>BK92</f>
        <v>0</v>
      </c>
      <c r="L92" s="33"/>
      <c r="M92" s="60"/>
      <c r="N92" s="51"/>
      <c r="O92" s="51"/>
      <c r="P92" s="117">
        <f>P93</f>
        <v>0</v>
      </c>
      <c r="Q92" s="51"/>
      <c r="R92" s="117">
        <f>R93</f>
        <v>150.34320840000001</v>
      </c>
      <c r="S92" s="51"/>
      <c r="T92" s="118">
        <f>T93</f>
        <v>175.02674999999999</v>
      </c>
      <c r="AT92" s="18" t="s">
        <v>72</v>
      </c>
      <c r="AU92" s="18" t="s">
        <v>125</v>
      </c>
      <c r="BK92" s="119">
        <f>BK93</f>
        <v>0</v>
      </c>
    </row>
    <row r="93" spans="2:65" s="11" customFormat="1" ht="25.9" customHeight="1">
      <c r="B93" s="120"/>
      <c r="D93" s="121" t="s">
        <v>72</v>
      </c>
      <c r="E93" s="122" t="s">
        <v>148</v>
      </c>
      <c r="F93" s="122" t="s">
        <v>149</v>
      </c>
      <c r="I93" s="123"/>
      <c r="J93" s="124">
        <f>BK93</f>
        <v>0</v>
      </c>
      <c r="L93" s="120"/>
      <c r="M93" s="125"/>
      <c r="P93" s="126">
        <f>P94+P122+P210+P433+P487</f>
        <v>0</v>
      </c>
      <c r="R93" s="126">
        <f>R94+R122+R210+R433+R487</f>
        <v>150.34320840000001</v>
      </c>
      <c r="T93" s="127">
        <f>T94+T122+T210+T433+T487</f>
        <v>175.02674999999999</v>
      </c>
      <c r="AR93" s="121" t="s">
        <v>80</v>
      </c>
      <c r="AT93" s="128" t="s">
        <v>72</v>
      </c>
      <c r="AU93" s="128" t="s">
        <v>73</v>
      </c>
      <c r="AY93" s="121" t="s">
        <v>150</v>
      </c>
      <c r="BK93" s="129">
        <f>BK94+BK122+BK210+BK433+BK487</f>
        <v>0</v>
      </c>
    </row>
    <row r="94" spans="2:65" s="11" customFormat="1" ht="22.9" customHeight="1">
      <c r="B94" s="120"/>
      <c r="D94" s="121" t="s">
        <v>72</v>
      </c>
      <c r="E94" s="130" t="s">
        <v>80</v>
      </c>
      <c r="F94" s="130" t="s">
        <v>151</v>
      </c>
      <c r="I94" s="123"/>
      <c r="J94" s="131">
        <f>BK94</f>
        <v>0</v>
      </c>
      <c r="L94" s="120"/>
      <c r="M94" s="125"/>
      <c r="P94" s="126">
        <f>SUM(P95:P121)</f>
        <v>0</v>
      </c>
      <c r="R94" s="126">
        <f>SUM(R95:R121)</f>
        <v>0</v>
      </c>
      <c r="T94" s="127">
        <f>SUM(T95:T121)</f>
        <v>0</v>
      </c>
      <c r="AR94" s="121" t="s">
        <v>80</v>
      </c>
      <c r="AT94" s="128" t="s">
        <v>72</v>
      </c>
      <c r="AU94" s="128" t="s">
        <v>80</v>
      </c>
      <c r="AY94" s="121" t="s">
        <v>150</v>
      </c>
      <c r="BK94" s="129">
        <f>SUM(BK95:BK121)</f>
        <v>0</v>
      </c>
    </row>
    <row r="95" spans="2:65" s="1" customFormat="1" ht="33" customHeight="1">
      <c r="B95" s="33"/>
      <c r="C95" s="132" t="s">
        <v>80</v>
      </c>
      <c r="D95" s="132" t="s">
        <v>152</v>
      </c>
      <c r="E95" s="133" t="s">
        <v>1038</v>
      </c>
      <c r="F95" s="134" t="s">
        <v>1039</v>
      </c>
      <c r="G95" s="135" t="s">
        <v>155</v>
      </c>
      <c r="H95" s="136">
        <v>14.957000000000001</v>
      </c>
      <c r="I95" s="137"/>
      <c r="J95" s="138">
        <f>ROUND(I95*H95,2)</f>
        <v>0</v>
      </c>
      <c r="K95" s="134" t="s">
        <v>156</v>
      </c>
      <c r="L95" s="33"/>
      <c r="M95" s="139" t="s">
        <v>28</v>
      </c>
      <c r="N95" s="140" t="s">
        <v>44</v>
      </c>
      <c r="P95" s="141">
        <f>O95*H95</f>
        <v>0</v>
      </c>
      <c r="Q95" s="141">
        <v>0</v>
      </c>
      <c r="R95" s="141">
        <f>Q95*H95</f>
        <v>0</v>
      </c>
      <c r="S95" s="141">
        <v>0</v>
      </c>
      <c r="T95" s="142">
        <f>S95*H95</f>
        <v>0</v>
      </c>
      <c r="AR95" s="143" t="s">
        <v>157</v>
      </c>
      <c r="AT95" s="143" t="s">
        <v>152</v>
      </c>
      <c r="AU95" s="143" t="s">
        <v>82</v>
      </c>
      <c r="AY95" s="18" t="s">
        <v>150</v>
      </c>
      <c r="BE95" s="144">
        <f>IF(N95="základní",J95,0)</f>
        <v>0</v>
      </c>
      <c r="BF95" s="144">
        <f>IF(N95="snížená",J95,0)</f>
        <v>0</v>
      </c>
      <c r="BG95" s="144">
        <f>IF(N95="zákl. přenesená",J95,0)</f>
        <v>0</v>
      </c>
      <c r="BH95" s="144">
        <f>IF(N95="sníž. přenesená",J95,0)</f>
        <v>0</v>
      </c>
      <c r="BI95" s="144">
        <f>IF(N95="nulová",J95,0)</f>
        <v>0</v>
      </c>
      <c r="BJ95" s="18" t="s">
        <v>80</v>
      </c>
      <c r="BK95" s="144">
        <f>ROUND(I95*H95,2)</f>
        <v>0</v>
      </c>
      <c r="BL95" s="18" t="s">
        <v>157</v>
      </c>
      <c r="BM95" s="143" t="s">
        <v>1040</v>
      </c>
    </row>
    <row r="96" spans="2:65" s="1" customFormat="1" ht="19.5">
      <c r="B96" s="33"/>
      <c r="D96" s="145" t="s">
        <v>159</v>
      </c>
      <c r="F96" s="146" t="s">
        <v>1041</v>
      </c>
      <c r="I96" s="147"/>
      <c r="L96" s="33"/>
      <c r="M96" s="148"/>
      <c r="T96" s="54"/>
      <c r="AT96" s="18" t="s">
        <v>159</v>
      </c>
      <c r="AU96" s="18" t="s">
        <v>82</v>
      </c>
    </row>
    <row r="97" spans="2:65" s="1" customFormat="1" ht="11.25">
      <c r="B97" s="33"/>
      <c r="D97" s="149" t="s">
        <v>161</v>
      </c>
      <c r="F97" s="150" t="s">
        <v>1042</v>
      </c>
      <c r="I97" s="147"/>
      <c r="L97" s="33"/>
      <c r="M97" s="148"/>
      <c r="T97" s="54"/>
      <c r="AT97" s="18" t="s">
        <v>161</v>
      </c>
      <c r="AU97" s="18" t="s">
        <v>82</v>
      </c>
    </row>
    <row r="98" spans="2:65" s="12" customFormat="1" ht="11.25">
      <c r="B98" s="151"/>
      <c r="D98" s="145" t="s">
        <v>163</v>
      </c>
      <c r="E98" s="152" t="s">
        <v>28</v>
      </c>
      <c r="F98" s="153" t="s">
        <v>1043</v>
      </c>
      <c r="H98" s="154">
        <v>6.5060000000000002</v>
      </c>
      <c r="I98" s="155"/>
      <c r="L98" s="151"/>
      <c r="M98" s="156"/>
      <c r="T98" s="157"/>
      <c r="AT98" s="152" t="s">
        <v>163</v>
      </c>
      <c r="AU98" s="152" t="s">
        <v>82</v>
      </c>
      <c r="AV98" s="12" t="s">
        <v>82</v>
      </c>
      <c r="AW98" s="12" t="s">
        <v>35</v>
      </c>
      <c r="AX98" s="12" t="s">
        <v>73</v>
      </c>
      <c r="AY98" s="152" t="s">
        <v>150</v>
      </c>
    </row>
    <row r="99" spans="2:65" s="12" customFormat="1" ht="11.25">
      <c r="B99" s="151"/>
      <c r="D99" s="145" t="s">
        <v>163</v>
      </c>
      <c r="E99" s="152" t="s">
        <v>28</v>
      </c>
      <c r="F99" s="153" t="s">
        <v>1044</v>
      </c>
      <c r="H99" s="154">
        <v>8.4510000000000005</v>
      </c>
      <c r="I99" s="155"/>
      <c r="L99" s="151"/>
      <c r="M99" s="156"/>
      <c r="T99" s="157"/>
      <c r="AT99" s="152" t="s">
        <v>163</v>
      </c>
      <c r="AU99" s="152" t="s">
        <v>82</v>
      </c>
      <c r="AV99" s="12" t="s">
        <v>82</v>
      </c>
      <c r="AW99" s="12" t="s">
        <v>35</v>
      </c>
      <c r="AX99" s="12" t="s">
        <v>73</v>
      </c>
      <c r="AY99" s="152" t="s">
        <v>150</v>
      </c>
    </row>
    <row r="100" spans="2:65" s="13" customFormat="1" ht="11.25">
      <c r="B100" s="158"/>
      <c r="D100" s="145" t="s">
        <v>163</v>
      </c>
      <c r="E100" s="159" t="s">
        <v>28</v>
      </c>
      <c r="F100" s="160" t="s">
        <v>167</v>
      </c>
      <c r="H100" s="161">
        <v>14.957000000000001</v>
      </c>
      <c r="I100" s="162"/>
      <c r="L100" s="158"/>
      <c r="M100" s="163"/>
      <c r="T100" s="164"/>
      <c r="AT100" s="159" t="s">
        <v>163</v>
      </c>
      <c r="AU100" s="159" t="s">
        <v>82</v>
      </c>
      <c r="AV100" s="13" t="s">
        <v>157</v>
      </c>
      <c r="AW100" s="13" t="s">
        <v>35</v>
      </c>
      <c r="AX100" s="13" t="s">
        <v>80</v>
      </c>
      <c r="AY100" s="159" t="s">
        <v>150</v>
      </c>
    </row>
    <row r="101" spans="2:65" s="1" customFormat="1" ht="24.2" customHeight="1">
      <c r="B101" s="33"/>
      <c r="C101" s="132" t="s">
        <v>82</v>
      </c>
      <c r="D101" s="132" t="s">
        <v>152</v>
      </c>
      <c r="E101" s="133" t="s">
        <v>168</v>
      </c>
      <c r="F101" s="134" t="s">
        <v>169</v>
      </c>
      <c r="G101" s="135" t="s">
        <v>155</v>
      </c>
      <c r="H101" s="136">
        <v>6.5060000000000002</v>
      </c>
      <c r="I101" s="137"/>
      <c r="J101" s="138">
        <f>ROUND(I101*H101,2)</f>
        <v>0</v>
      </c>
      <c r="K101" s="134" t="s">
        <v>156</v>
      </c>
      <c r="L101" s="33"/>
      <c r="M101" s="139" t="s">
        <v>28</v>
      </c>
      <c r="N101" s="140" t="s">
        <v>44</v>
      </c>
      <c r="P101" s="141">
        <f>O101*H101</f>
        <v>0</v>
      </c>
      <c r="Q101" s="141">
        <v>0</v>
      </c>
      <c r="R101" s="141">
        <f>Q101*H101</f>
        <v>0</v>
      </c>
      <c r="S101" s="141">
        <v>0</v>
      </c>
      <c r="T101" s="142">
        <f>S101*H101</f>
        <v>0</v>
      </c>
      <c r="AR101" s="143" t="s">
        <v>157</v>
      </c>
      <c r="AT101" s="143" t="s">
        <v>152</v>
      </c>
      <c r="AU101" s="143" t="s">
        <v>82</v>
      </c>
      <c r="AY101" s="18" t="s">
        <v>150</v>
      </c>
      <c r="BE101" s="144">
        <f>IF(N101="základní",J101,0)</f>
        <v>0</v>
      </c>
      <c r="BF101" s="144">
        <f>IF(N101="snížená",J101,0)</f>
        <v>0</v>
      </c>
      <c r="BG101" s="144">
        <f>IF(N101="zákl. přenesená",J101,0)</f>
        <v>0</v>
      </c>
      <c r="BH101" s="144">
        <f>IF(N101="sníž. přenesená",J101,0)</f>
        <v>0</v>
      </c>
      <c r="BI101" s="144">
        <f>IF(N101="nulová",J101,0)</f>
        <v>0</v>
      </c>
      <c r="BJ101" s="18" t="s">
        <v>80</v>
      </c>
      <c r="BK101" s="144">
        <f>ROUND(I101*H101,2)</f>
        <v>0</v>
      </c>
      <c r="BL101" s="18" t="s">
        <v>157</v>
      </c>
      <c r="BM101" s="143" t="s">
        <v>170</v>
      </c>
    </row>
    <row r="102" spans="2:65" s="1" customFormat="1" ht="19.5">
      <c r="B102" s="33"/>
      <c r="D102" s="145" t="s">
        <v>159</v>
      </c>
      <c r="F102" s="146" t="s">
        <v>171</v>
      </c>
      <c r="I102" s="147"/>
      <c r="L102" s="33"/>
      <c r="M102" s="148"/>
      <c r="T102" s="54"/>
      <c r="AT102" s="18" t="s">
        <v>159</v>
      </c>
      <c r="AU102" s="18" t="s">
        <v>82</v>
      </c>
    </row>
    <row r="103" spans="2:65" s="1" customFormat="1" ht="11.25">
      <c r="B103" s="33"/>
      <c r="D103" s="149" t="s">
        <v>161</v>
      </c>
      <c r="F103" s="150" t="s">
        <v>172</v>
      </c>
      <c r="I103" s="147"/>
      <c r="L103" s="33"/>
      <c r="M103" s="148"/>
      <c r="T103" s="54"/>
      <c r="AT103" s="18" t="s">
        <v>161</v>
      </c>
      <c r="AU103" s="18" t="s">
        <v>82</v>
      </c>
    </row>
    <row r="104" spans="2:65" s="12" customFormat="1" ht="11.25">
      <c r="B104" s="151"/>
      <c r="D104" s="145" t="s">
        <v>163</v>
      </c>
      <c r="E104" s="152" t="s">
        <v>28</v>
      </c>
      <c r="F104" s="153" t="s">
        <v>1043</v>
      </c>
      <c r="H104" s="154">
        <v>6.5060000000000002</v>
      </c>
      <c r="I104" s="155"/>
      <c r="L104" s="151"/>
      <c r="M104" s="156"/>
      <c r="T104" s="157"/>
      <c r="AT104" s="152" t="s">
        <v>163</v>
      </c>
      <c r="AU104" s="152" t="s">
        <v>82</v>
      </c>
      <c r="AV104" s="12" t="s">
        <v>82</v>
      </c>
      <c r="AW104" s="12" t="s">
        <v>35</v>
      </c>
      <c r="AX104" s="12" t="s">
        <v>73</v>
      </c>
      <c r="AY104" s="152" t="s">
        <v>150</v>
      </c>
    </row>
    <row r="105" spans="2:65" s="13" customFormat="1" ht="11.25">
      <c r="B105" s="158"/>
      <c r="D105" s="145" t="s">
        <v>163</v>
      </c>
      <c r="E105" s="159" t="s">
        <v>28</v>
      </c>
      <c r="F105" s="160" t="s">
        <v>167</v>
      </c>
      <c r="H105" s="161">
        <v>6.5060000000000002</v>
      </c>
      <c r="I105" s="162"/>
      <c r="L105" s="158"/>
      <c r="M105" s="163"/>
      <c r="T105" s="164"/>
      <c r="AT105" s="159" t="s">
        <v>163</v>
      </c>
      <c r="AU105" s="159" t="s">
        <v>82</v>
      </c>
      <c r="AV105" s="13" t="s">
        <v>157</v>
      </c>
      <c r="AW105" s="13" t="s">
        <v>35</v>
      </c>
      <c r="AX105" s="13" t="s">
        <v>80</v>
      </c>
      <c r="AY105" s="159" t="s">
        <v>150</v>
      </c>
    </row>
    <row r="106" spans="2:65" s="1" customFormat="1" ht="37.9" customHeight="1">
      <c r="B106" s="33"/>
      <c r="C106" s="132" t="s">
        <v>173</v>
      </c>
      <c r="D106" s="132" t="s">
        <v>152</v>
      </c>
      <c r="E106" s="133" t="s">
        <v>187</v>
      </c>
      <c r="F106" s="134" t="s">
        <v>188</v>
      </c>
      <c r="G106" s="135" t="s">
        <v>155</v>
      </c>
      <c r="H106" s="136">
        <v>14.957000000000001</v>
      </c>
      <c r="I106" s="137"/>
      <c r="J106" s="138">
        <f>ROUND(I106*H106,2)</f>
        <v>0</v>
      </c>
      <c r="K106" s="134" t="s">
        <v>156</v>
      </c>
      <c r="L106" s="33"/>
      <c r="M106" s="139" t="s">
        <v>28</v>
      </c>
      <c r="N106" s="140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157</v>
      </c>
      <c r="AT106" s="143" t="s">
        <v>152</v>
      </c>
      <c r="AU106" s="143" t="s">
        <v>82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157</v>
      </c>
      <c r="BM106" s="143" t="s">
        <v>189</v>
      </c>
    </row>
    <row r="107" spans="2:65" s="1" customFormat="1" ht="39">
      <c r="B107" s="33"/>
      <c r="D107" s="145" t="s">
        <v>159</v>
      </c>
      <c r="F107" s="146" t="s">
        <v>190</v>
      </c>
      <c r="I107" s="147"/>
      <c r="L107" s="33"/>
      <c r="M107" s="148"/>
      <c r="T107" s="54"/>
      <c r="AT107" s="18" t="s">
        <v>159</v>
      </c>
      <c r="AU107" s="18" t="s">
        <v>82</v>
      </c>
    </row>
    <row r="108" spans="2:65" s="1" customFormat="1" ht="11.25">
      <c r="B108" s="33"/>
      <c r="D108" s="149" t="s">
        <v>161</v>
      </c>
      <c r="F108" s="150" t="s">
        <v>191</v>
      </c>
      <c r="I108" s="147"/>
      <c r="L108" s="33"/>
      <c r="M108" s="148"/>
      <c r="T108" s="54"/>
      <c r="AT108" s="18" t="s">
        <v>161</v>
      </c>
      <c r="AU108" s="18" t="s">
        <v>82</v>
      </c>
    </row>
    <row r="109" spans="2:65" s="1" customFormat="1" ht="19.5">
      <c r="B109" s="33"/>
      <c r="D109" s="145" t="s">
        <v>192</v>
      </c>
      <c r="F109" s="165" t="s">
        <v>193</v>
      </c>
      <c r="I109" s="147"/>
      <c r="L109" s="33"/>
      <c r="M109" s="148"/>
      <c r="T109" s="54"/>
      <c r="AT109" s="18" t="s">
        <v>192</v>
      </c>
      <c r="AU109" s="18" t="s">
        <v>82</v>
      </c>
    </row>
    <row r="110" spans="2:65" s="12" customFormat="1" ht="11.25">
      <c r="B110" s="151"/>
      <c r="D110" s="145" t="s">
        <v>163</v>
      </c>
      <c r="E110" s="152" t="s">
        <v>28</v>
      </c>
      <c r="F110" s="153" t="s">
        <v>1045</v>
      </c>
      <c r="H110" s="154">
        <v>14.957000000000001</v>
      </c>
      <c r="I110" s="155"/>
      <c r="L110" s="151"/>
      <c r="M110" s="156"/>
      <c r="T110" s="157"/>
      <c r="AT110" s="152" t="s">
        <v>163</v>
      </c>
      <c r="AU110" s="152" t="s">
        <v>82</v>
      </c>
      <c r="AV110" s="12" t="s">
        <v>82</v>
      </c>
      <c r="AW110" s="12" t="s">
        <v>35</v>
      </c>
      <c r="AX110" s="12" t="s">
        <v>80</v>
      </c>
      <c r="AY110" s="152" t="s">
        <v>150</v>
      </c>
    </row>
    <row r="111" spans="2:65" s="1" customFormat="1" ht="33" customHeight="1">
      <c r="B111" s="33"/>
      <c r="C111" s="132" t="s">
        <v>157</v>
      </c>
      <c r="D111" s="132" t="s">
        <v>152</v>
      </c>
      <c r="E111" s="133" t="s">
        <v>197</v>
      </c>
      <c r="F111" s="134" t="s">
        <v>198</v>
      </c>
      <c r="G111" s="135" t="s">
        <v>199</v>
      </c>
      <c r="H111" s="136">
        <v>26.922999999999998</v>
      </c>
      <c r="I111" s="137"/>
      <c r="J111" s="138">
        <f>ROUND(I111*H111,2)</f>
        <v>0</v>
      </c>
      <c r="K111" s="134" t="s">
        <v>156</v>
      </c>
      <c r="L111" s="33"/>
      <c r="M111" s="139" t="s">
        <v>28</v>
      </c>
      <c r="N111" s="140" t="s">
        <v>44</v>
      </c>
      <c r="P111" s="141">
        <f>O111*H111</f>
        <v>0</v>
      </c>
      <c r="Q111" s="141">
        <v>0</v>
      </c>
      <c r="R111" s="141">
        <f>Q111*H111</f>
        <v>0</v>
      </c>
      <c r="S111" s="141">
        <v>0</v>
      </c>
      <c r="T111" s="142">
        <f>S111*H111</f>
        <v>0</v>
      </c>
      <c r="AR111" s="143" t="s">
        <v>157</v>
      </c>
      <c r="AT111" s="143" t="s">
        <v>152</v>
      </c>
      <c r="AU111" s="143" t="s">
        <v>82</v>
      </c>
      <c r="AY111" s="18" t="s">
        <v>150</v>
      </c>
      <c r="BE111" s="144">
        <f>IF(N111="základní",J111,0)</f>
        <v>0</v>
      </c>
      <c r="BF111" s="144">
        <f>IF(N111="snížená",J111,0)</f>
        <v>0</v>
      </c>
      <c r="BG111" s="144">
        <f>IF(N111="zákl. přenesená",J111,0)</f>
        <v>0</v>
      </c>
      <c r="BH111" s="144">
        <f>IF(N111="sníž. přenesená",J111,0)</f>
        <v>0</v>
      </c>
      <c r="BI111" s="144">
        <f>IF(N111="nulová",J111,0)</f>
        <v>0</v>
      </c>
      <c r="BJ111" s="18" t="s">
        <v>80</v>
      </c>
      <c r="BK111" s="144">
        <f>ROUND(I111*H111,2)</f>
        <v>0</v>
      </c>
      <c r="BL111" s="18" t="s">
        <v>157</v>
      </c>
      <c r="BM111" s="143" t="s">
        <v>200</v>
      </c>
    </row>
    <row r="112" spans="2:65" s="1" customFormat="1" ht="29.25">
      <c r="B112" s="33"/>
      <c r="D112" s="145" t="s">
        <v>159</v>
      </c>
      <c r="F112" s="146" t="s">
        <v>201</v>
      </c>
      <c r="I112" s="147"/>
      <c r="L112" s="33"/>
      <c r="M112" s="148"/>
      <c r="T112" s="54"/>
      <c r="AT112" s="18" t="s">
        <v>159</v>
      </c>
      <c r="AU112" s="18" t="s">
        <v>82</v>
      </c>
    </row>
    <row r="113" spans="2:65" s="1" customFormat="1" ht="11.25">
      <c r="B113" s="33"/>
      <c r="D113" s="149" t="s">
        <v>161</v>
      </c>
      <c r="F113" s="150" t="s">
        <v>202</v>
      </c>
      <c r="I113" s="147"/>
      <c r="L113" s="33"/>
      <c r="M113" s="148"/>
      <c r="T113" s="54"/>
      <c r="AT113" s="18" t="s">
        <v>161</v>
      </c>
      <c r="AU113" s="18" t="s">
        <v>82</v>
      </c>
    </row>
    <row r="114" spans="2:65" s="12" customFormat="1" ht="11.25">
      <c r="B114" s="151"/>
      <c r="D114" s="145" t="s">
        <v>163</v>
      </c>
      <c r="E114" s="152" t="s">
        <v>28</v>
      </c>
      <c r="F114" s="153" t="s">
        <v>1045</v>
      </c>
      <c r="H114" s="154">
        <v>14.957000000000001</v>
      </c>
      <c r="I114" s="155"/>
      <c r="L114" s="151"/>
      <c r="M114" s="156"/>
      <c r="T114" s="157"/>
      <c r="AT114" s="152" t="s">
        <v>163</v>
      </c>
      <c r="AU114" s="152" t="s">
        <v>82</v>
      </c>
      <c r="AV114" s="12" t="s">
        <v>82</v>
      </c>
      <c r="AW114" s="12" t="s">
        <v>35</v>
      </c>
      <c r="AX114" s="12" t="s">
        <v>73</v>
      </c>
      <c r="AY114" s="152" t="s">
        <v>150</v>
      </c>
    </row>
    <row r="115" spans="2:65" s="13" customFormat="1" ht="11.25">
      <c r="B115" s="158"/>
      <c r="D115" s="145" t="s">
        <v>163</v>
      </c>
      <c r="E115" s="159" t="s">
        <v>28</v>
      </c>
      <c r="F115" s="160" t="s">
        <v>167</v>
      </c>
      <c r="H115" s="161">
        <v>14.957000000000001</v>
      </c>
      <c r="I115" s="162"/>
      <c r="L115" s="158"/>
      <c r="M115" s="163"/>
      <c r="T115" s="164"/>
      <c r="AT115" s="159" t="s">
        <v>163</v>
      </c>
      <c r="AU115" s="159" t="s">
        <v>82</v>
      </c>
      <c r="AV115" s="13" t="s">
        <v>157</v>
      </c>
      <c r="AW115" s="13" t="s">
        <v>35</v>
      </c>
      <c r="AX115" s="13" t="s">
        <v>80</v>
      </c>
      <c r="AY115" s="159" t="s">
        <v>150</v>
      </c>
    </row>
    <row r="116" spans="2:65" s="12" customFormat="1" ht="11.25">
      <c r="B116" s="151"/>
      <c r="D116" s="145" t="s">
        <v>163</v>
      </c>
      <c r="F116" s="153" t="s">
        <v>1046</v>
      </c>
      <c r="H116" s="154">
        <v>26.922999999999998</v>
      </c>
      <c r="I116" s="155"/>
      <c r="L116" s="151"/>
      <c r="M116" s="156"/>
      <c r="T116" s="157"/>
      <c r="AT116" s="152" t="s">
        <v>163</v>
      </c>
      <c r="AU116" s="152" t="s">
        <v>82</v>
      </c>
      <c r="AV116" s="12" t="s">
        <v>82</v>
      </c>
      <c r="AW116" s="12" t="s">
        <v>4</v>
      </c>
      <c r="AX116" s="12" t="s">
        <v>80</v>
      </c>
      <c r="AY116" s="152" t="s">
        <v>150</v>
      </c>
    </row>
    <row r="117" spans="2:65" s="1" customFormat="1" ht="24.2" customHeight="1">
      <c r="B117" s="33"/>
      <c r="C117" s="132" t="s">
        <v>186</v>
      </c>
      <c r="D117" s="132" t="s">
        <v>152</v>
      </c>
      <c r="E117" s="133" t="s">
        <v>234</v>
      </c>
      <c r="F117" s="134" t="s">
        <v>235</v>
      </c>
      <c r="G117" s="135" t="s">
        <v>236</v>
      </c>
      <c r="H117" s="136">
        <v>115.64</v>
      </c>
      <c r="I117" s="137"/>
      <c r="J117" s="138">
        <f>ROUND(I117*H117,2)</f>
        <v>0</v>
      </c>
      <c r="K117" s="134" t="s">
        <v>156</v>
      </c>
      <c r="L117" s="33"/>
      <c r="M117" s="139" t="s">
        <v>28</v>
      </c>
      <c r="N117" s="140" t="s">
        <v>44</v>
      </c>
      <c r="P117" s="141">
        <f>O117*H117</f>
        <v>0</v>
      </c>
      <c r="Q117" s="141">
        <v>0</v>
      </c>
      <c r="R117" s="141">
        <f>Q117*H117</f>
        <v>0</v>
      </c>
      <c r="S117" s="141">
        <v>0</v>
      </c>
      <c r="T117" s="142">
        <f>S117*H117</f>
        <v>0</v>
      </c>
      <c r="AR117" s="143" t="s">
        <v>157</v>
      </c>
      <c r="AT117" s="143" t="s">
        <v>152</v>
      </c>
      <c r="AU117" s="143" t="s">
        <v>82</v>
      </c>
      <c r="AY117" s="18" t="s">
        <v>150</v>
      </c>
      <c r="BE117" s="144">
        <f>IF(N117="základní",J117,0)</f>
        <v>0</v>
      </c>
      <c r="BF117" s="144">
        <f>IF(N117="snížená",J117,0)</f>
        <v>0</v>
      </c>
      <c r="BG117" s="144">
        <f>IF(N117="zákl. přenesená",J117,0)</f>
        <v>0</v>
      </c>
      <c r="BH117" s="144">
        <f>IF(N117="sníž. přenesená",J117,0)</f>
        <v>0</v>
      </c>
      <c r="BI117" s="144">
        <f>IF(N117="nulová",J117,0)</f>
        <v>0</v>
      </c>
      <c r="BJ117" s="18" t="s">
        <v>80</v>
      </c>
      <c r="BK117" s="144">
        <f>ROUND(I117*H117,2)</f>
        <v>0</v>
      </c>
      <c r="BL117" s="18" t="s">
        <v>157</v>
      </c>
      <c r="BM117" s="143" t="s">
        <v>237</v>
      </c>
    </row>
    <row r="118" spans="2:65" s="1" customFormat="1" ht="19.5">
      <c r="B118" s="33"/>
      <c r="D118" s="145" t="s">
        <v>159</v>
      </c>
      <c r="F118" s="146" t="s">
        <v>238</v>
      </c>
      <c r="I118" s="147"/>
      <c r="L118" s="33"/>
      <c r="M118" s="148"/>
      <c r="T118" s="54"/>
      <c r="AT118" s="18" t="s">
        <v>159</v>
      </c>
      <c r="AU118" s="18" t="s">
        <v>82</v>
      </c>
    </row>
    <row r="119" spans="2:65" s="1" customFormat="1" ht="11.25">
      <c r="B119" s="33"/>
      <c r="D119" s="149" t="s">
        <v>161</v>
      </c>
      <c r="F119" s="150" t="s">
        <v>239</v>
      </c>
      <c r="I119" s="147"/>
      <c r="L119" s="33"/>
      <c r="M119" s="148"/>
      <c r="T119" s="54"/>
      <c r="AT119" s="18" t="s">
        <v>161</v>
      </c>
      <c r="AU119" s="18" t="s">
        <v>82</v>
      </c>
    </row>
    <row r="120" spans="2:65" s="12" customFormat="1" ht="11.25">
      <c r="B120" s="151"/>
      <c r="D120" s="145" t="s">
        <v>163</v>
      </c>
      <c r="E120" s="152" t="s">
        <v>28</v>
      </c>
      <c r="F120" s="153" t="s">
        <v>1047</v>
      </c>
      <c r="H120" s="154">
        <v>115.64</v>
      </c>
      <c r="I120" s="155"/>
      <c r="L120" s="151"/>
      <c r="M120" s="156"/>
      <c r="T120" s="157"/>
      <c r="AT120" s="152" t="s">
        <v>163</v>
      </c>
      <c r="AU120" s="152" t="s">
        <v>82</v>
      </c>
      <c r="AV120" s="12" t="s">
        <v>82</v>
      </c>
      <c r="AW120" s="12" t="s">
        <v>35</v>
      </c>
      <c r="AX120" s="12" t="s">
        <v>73</v>
      </c>
      <c r="AY120" s="152" t="s">
        <v>150</v>
      </c>
    </row>
    <row r="121" spans="2:65" s="13" customFormat="1" ht="11.25">
      <c r="B121" s="158"/>
      <c r="D121" s="145" t="s">
        <v>163</v>
      </c>
      <c r="E121" s="159" t="s">
        <v>28</v>
      </c>
      <c r="F121" s="160" t="s">
        <v>167</v>
      </c>
      <c r="H121" s="161">
        <v>115.64</v>
      </c>
      <c r="I121" s="162"/>
      <c r="L121" s="158"/>
      <c r="M121" s="163"/>
      <c r="T121" s="164"/>
      <c r="AT121" s="159" t="s">
        <v>163</v>
      </c>
      <c r="AU121" s="159" t="s">
        <v>82</v>
      </c>
      <c r="AV121" s="13" t="s">
        <v>157</v>
      </c>
      <c r="AW121" s="13" t="s">
        <v>35</v>
      </c>
      <c r="AX121" s="13" t="s">
        <v>80</v>
      </c>
      <c r="AY121" s="159" t="s">
        <v>150</v>
      </c>
    </row>
    <row r="122" spans="2:65" s="11" customFormat="1" ht="22.9" customHeight="1">
      <c r="B122" s="120"/>
      <c r="D122" s="121" t="s">
        <v>72</v>
      </c>
      <c r="E122" s="130" t="s">
        <v>186</v>
      </c>
      <c r="F122" s="130" t="s">
        <v>255</v>
      </c>
      <c r="I122" s="123"/>
      <c r="J122" s="131">
        <f>BK122</f>
        <v>0</v>
      </c>
      <c r="L122" s="120"/>
      <c r="M122" s="125"/>
      <c r="P122" s="126">
        <f>SUM(P123:P209)</f>
        <v>0</v>
      </c>
      <c r="R122" s="126">
        <f>SUM(R123:R209)</f>
        <v>104.55722069999999</v>
      </c>
      <c r="T122" s="127">
        <f>SUM(T123:T209)</f>
        <v>0</v>
      </c>
      <c r="AR122" s="121" t="s">
        <v>80</v>
      </c>
      <c r="AT122" s="128" t="s">
        <v>72</v>
      </c>
      <c r="AU122" s="128" t="s">
        <v>80</v>
      </c>
      <c r="AY122" s="121" t="s">
        <v>150</v>
      </c>
      <c r="BK122" s="129">
        <f>SUM(BK123:BK209)</f>
        <v>0</v>
      </c>
    </row>
    <row r="123" spans="2:65" s="1" customFormat="1" ht="21.75" customHeight="1">
      <c r="B123" s="33"/>
      <c r="C123" s="132" t="s">
        <v>196</v>
      </c>
      <c r="D123" s="132" t="s">
        <v>152</v>
      </c>
      <c r="E123" s="133" t="s">
        <v>257</v>
      </c>
      <c r="F123" s="134" t="s">
        <v>258</v>
      </c>
      <c r="G123" s="135" t="s">
        <v>236</v>
      </c>
      <c r="H123" s="136">
        <v>17.239999999999998</v>
      </c>
      <c r="I123" s="137"/>
      <c r="J123" s="138">
        <f>ROUND(I123*H123,2)</f>
        <v>0</v>
      </c>
      <c r="K123" s="134" t="s">
        <v>156</v>
      </c>
      <c r="L123" s="33"/>
      <c r="M123" s="139" t="s">
        <v>28</v>
      </c>
      <c r="N123" s="140" t="s">
        <v>44</v>
      </c>
      <c r="P123" s="141">
        <f>O123*H123</f>
        <v>0</v>
      </c>
      <c r="Q123" s="141">
        <v>0</v>
      </c>
      <c r="R123" s="141">
        <f>Q123*H123</f>
        <v>0</v>
      </c>
      <c r="S123" s="141">
        <v>0</v>
      </c>
      <c r="T123" s="142">
        <f>S123*H123</f>
        <v>0</v>
      </c>
      <c r="AR123" s="143" t="s">
        <v>157</v>
      </c>
      <c r="AT123" s="143" t="s">
        <v>152</v>
      </c>
      <c r="AU123" s="143" t="s">
        <v>82</v>
      </c>
      <c r="AY123" s="18" t="s">
        <v>150</v>
      </c>
      <c r="BE123" s="144">
        <f>IF(N123="základní",J123,0)</f>
        <v>0</v>
      </c>
      <c r="BF123" s="144">
        <f>IF(N123="snížená",J123,0)</f>
        <v>0</v>
      </c>
      <c r="BG123" s="144">
        <f>IF(N123="zákl. přenesená",J123,0)</f>
        <v>0</v>
      </c>
      <c r="BH123" s="144">
        <f>IF(N123="sníž. přenesená",J123,0)</f>
        <v>0</v>
      </c>
      <c r="BI123" s="144">
        <f>IF(N123="nulová",J123,0)</f>
        <v>0</v>
      </c>
      <c r="BJ123" s="18" t="s">
        <v>80</v>
      </c>
      <c r="BK123" s="144">
        <f>ROUND(I123*H123,2)</f>
        <v>0</v>
      </c>
      <c r="BL123" s="18" t="s">
        <v>157</v>
      </c>
      <c r="BM123" s="143" t="s">
        <v>259</v>
      </c>
    </row>
    <row r="124" spans="2:65" s="1" customFormat="1" ht="19.5">
      <c r="B124" s="33"/>
      <c r="D124" s="145" t="s">
        <v>159</v>
      </c>
      <c r="F124" s="146" t="s">
        <v>260</v>
      </c>
      <c r="I124" s="147"/>
      <c r="L124" s="33"/>
      <c r="M124" s="148"/>
      <c r="T124" s="54"/>
      <c r="AT124" s="18" t="s">
        <v>159</v>
      </c>
      <c r="AU124" s="18" t="s">
        <v>82</v>
      </c>
    </row>
    <row r="125" spans="2:65" s="1" customFormat="1" ht="11.25">
      <c r="B125" s="33"/>
      <c r="D125" s="149" t="s">
        <v>161</v>
      </c>
      <c r="F125" s="150" t="s">
        <v>261</v>
      </c>
      <c r="I125" s="147"/>
      <c r="L125" s="33"/>
      <c r="M125" s="148"/>
      <c r="T125" s="54"/>
      <c r="AT125" s="18" t="s">
        <v>161</v>
      </c>
      <c r="AU125" s="18" t="s">
        <v>82</v>
      </c>
    </row>
    <row r="126" spans="2:65" s="12" customFormat="1" ht="11.25">
      <c r="B126" s="151"/>
      <c r="D126" s="145" t="s">
        <v>163</v>
      </c>
      <c r="E126" s="152" t="s">
        <v>28</v>
      </c>
      <c r="F126" s="153" t="s">
        <v>1048</v>
      </c>
      <c r="H126" s="154">
        <v>17.239999999999998</v>
      </c>
      <c r="I126" s="155"/>
      <c r="L126" s="151"/>
      <c r="M126" s="156"/>
      <c r="T126" s="157"/>
      <c r="AT126" s="152" t="s">
        <v>163</v>
      </c>
      <c r="AU126" s="152" t="s">
        <v>82</v>
      </c>
      <c r="AV126" s="12" t="s">
        <v>82</v>
      </c>
      <c r="AW126" s="12" t="s">
        <v>35</v>
      </c>
      <c r="AX126" s="12" t="s">
        <v>80</v>
      </c>
      <c r="AY126" s="152" t="s">
        <v>150</v>
      </c>
    </row>
    <row r="127" spans="2:65" s="1" customFormat="1" ht="21.75" customHeight="1">
      <c r="B127" s="33"/>
      <c r="C127" s="132" t="s">
        <v>205</v>
      </c>
      <c r="D127" s="132" t="s">
        <v>152</v>
      </c>
      <c r="E127" s="133" t="s">
        <v>264</v>
      </c>
      <c r="F127" s="134" t="s">
        <v>265</v>
      </c>
      <c r="G127" s="135" t="s">
        <v>236</v>
      </c>
      <c r="H127" s="136">
        <v>107.02</v>
      </c>
      <c r="I127" s="137"/>
      <c r="J127" s="138">
        <f>ROUND(I127*H127,2)</f>
        <v>0</v>
      </c>
      <c r="K127" s="134" t="s">
        <v>156</v>
      </c>
      <c r="L127" s="33"/>
      <c r="M127" s="139" t="s">
        <v>28</v>
      </c>
      <c r="N127" s="140" t="s">
        <v>44</v>
      </c>
      <c r="P127" s="141">
        <f>O127*H127</f>
        <v>0</v>
      </c>
      <c r="Q127" s="141">
        <v>0</v>
      </c>
      <c r="R127" s="141">
        <f>Q127*H127</f>
        <v>0</v>
      </c>
      <c r="S127" s="141">
        <v>0</v>
      </c>
      <c r="T127" s="142">
        <f>S127*H127</f>
        <v>0</v>
      </c>
      <c r="AR127" s="143" t="s">
        <v>157</v>
      </c>
      <c r="AT127" s="143" t="s">
        <v>152</v>
      </c>
      <c r="AU127" s="143" t="s">
        <v>82</v>
      </c>
      <c r="AY127" s="18" t="s">
        <v>150</v>
      </c>
      <c r="BE127" s="144">
        <f>IF(N127="základní",J127,0)</f>
        <v>0</v>
      </c>
      <c r="BF127" s="144">
        <f>IF(N127="snížená",J127,0)</f>
        <v>0</v>
      </c>
      <c r="BG127" s="144">
        <f>IF(N127="zákl. přenesená",J127,0)</f>
        <v>0</v>
      </c>
      <c r="BH127" s="144">
        <f>IF(N127="sníž. přenesená",J127,0)</f>
        <v>0</v>
      </c>
      <c r="BI127" s="144">
        <f>IF(N127="nulová",J127,0)</f>
        <v>0</v>
      </c>
      <c r="BJ127" s="18" t="s">
        <v>80</v>
      </c>
      <c r="BK127" s="144">
        <f>ROUND(I127*H127,2)</f>
        <v>0</v>
      </c>
      <c r="BL127" s="18" t="s">
        <v>157</v>
      </c>
      <c r="BM127" s="143" t="s">
        <v>266</v>
      </c>
    </row>
    <row r="128" spans="2:65" s="1" customFormat="1" ht="19.5">
      <c r="B128" s="33"/>
      <c r="D128" s="145" t="s">
        <v>159</v>
      </c>
      <c r="F128" s="146" t="s">
        <v>267</v>
      </c>
      <c r="I128" s="147"/>
      <c r="L128" s="33"/>
      <c r="M128" s="148"/>
      <c r="T128" s="54"/>
      <c r="AT128" s="18" t="s">
        <v>159</v>
      </c>
      <c r="AU128" s="18" t="s">
        <v>82</v>
      </c>
    </row>
    <row r="129" spans="2:65" s="1" customFormat="1" ht="11.25">
      <c r="B129" s="33"/>
      <c r="D129" s="149" t="s">
        <v>161</v>
      </c>
      <c r="F129" s="150" t="s">
        <v>268</v>
      </c>
      <c r="I129" s="147"/>
      <c r="L129" s="33"/>
      <c r="M129" s="148"/>
      <c r="T129" s="54"/>
      <c r="AT129" s="18" t="s">
        <v>161</v>
      </c>
      <c r="AU129" s="18" t="s">
        <v>82</v>
      </c>
    </row>
    <row r="130" spans="2:65" s="12" customFormat="1" ht="11.25">
      <c r="B130" s="151"/>
      <c r="D130" s="145" t="s">
        <v>163</v>
      </c>
      <c r="E130" s="152" t="s">
        <v>28</v>
      </c>
      <c r="F130" s="153" t="s">
        <v>1049</v>
      </c>
      <c r="H130" s="154">
        <v>107.02</v>
      </c>
      <c r="I130" s="155"/>
      <c r="L130" s="151"/>
      <c r="M130" s="156"/>
      <c r="T130" s="157"/>
      <c r="AT130" s="152" t="s">
        <v>163</v>
      </c>
      <c r="AU130" s="152" t="s">
        <v>82</v>
      </c>
      <c r="AV130" s="12" t="s">
        <v>82</v>
      </c>
      <c r="AW130" s="12" t="s">
        <v>35</v>
      </c>
      <c r="AX130" s="12" t="s">
        <v>73</v>
      </c>
      <c r="AY130" s="152" t="s">
        <v>150</v>
      </c>
    </row>
    <row r="131" spans="2:65" s="13" customFormat="1" ht="11.25">
      <c r="B131" s="158"/>
      <c r="D131" s="145" t="s">
        <v>163</v>
      </c>
      <c r="E131" s="159" t="s">
        <v>28</v>
      </c>
      <c r="F131" s="160" t="s">
        <v>167</v>
      </c>
      <c r="H131" s="161">
        <v>107.02</v>
      </c>
      <c r="I131" s="162"/>
      <c r="L131" s="158"/>
      <c r="M131" s="163"/>
      <c r="T131" s="164"/>
      <c r="AT131" s="159" t="s">
        <v>163</v>
      </c>
      <c r="AU131" s="159" t="s">
        <v>82</v>
      </c>
      <c r="AV131" s="13" t="s">
        <v>157</v>
      </c>
      <c r="AW131" s="13" t="s">
        <v>35</v>
      </c>
      <c r="AX131" s="13" t="s">
        <v>80</v>
      </c>
      <c r="AY131" s="159" t="s">
        <v>150</v>
      </c>
    </row>
    <row r="132" spans="2:65" s="1" customFormat="1" ht="33" customHeight="1">
      <c r="B132" s="33"/>
      <c r="C132" s="132" t="s">
        <v>214</v>
      </c>
      <c r="D132" s="132" t="s">
        <v>152</v>
      </c>
      <c r="E132" s="133" t="s">
        <v>1050</v>
      </c>
      <c r="F132" s="134" t="s">
        <v>1051</v>
      </c>
      <c r="G132" s="135" t="s">
        <v>236</v>
      </c>
      <c r="H132" s="136">
        <v>16.829999999999998</v>
      </c>
      <c r="I132" s="137"/>
      <c r="J132" s="138">
        <f>ROUND(I132*H132,2)</f>
        <v>0</v>
      </c>
      <c r="K132" s="134" t="s">
        <v>156</v>
      </c>
      <c r="L132" s="33"/>
      <c r="M132" s="139" t="s">
        <v>28</v>
      </c>
      <c r="N132" s="140" t="s">
        <v>44</v>
      </c>
      <c r="P132" s="141">
        <f>O132*H132</f>
        <v>0</v>
      </c>
      <c r="Q132" s="141">
        <v>0</v>
      </c>
      <c r="R132" s="141">
        <f>Q132*H132</f>
        <v>0</v>
      </c>
      <c r="S132" s="141">
        <v>0</v>
      </c>
      <c r="T132" s="142">
        <f>S132*H132</f>
        <v>0</v>
      </c>
      <c r="AR132" s="143" t="s">
        <v>157</v>
      </c>
      <c r="AT132" s="143" t="s">
        <v>152</v>
      </c>
      <c r="AU132" s="143" t="s">
        <v>82</v>
      </c>
      <c r="AY132" s="18" t="s">
        <v>150</v>
      </c>
      <c r="BE132" s="144">
        <f>IF(N132="základní",J132,0)</f>
        <v>0</v>
      </c>
      <c r="BF132" s="144">
        <f>IF(N132="snížená",J132,0)</f>
        <v>0</v>
      </c>
      <c r="BG132" s="144">
        <f>IF(N132="zákl. přenesená",J132,0)</f>
        <v>0</v>
      </c>
      <c r="BH132" s="144">
        <f>IF(N132="sníž. přenesená",J132,0)</f>
        <v>0</v>
      </c>
      <c r="BI132" s="144">
        <f>IF(N132="nulová",J132,0)</f>
        <v>0</v>
      </c>
      <c r="BJ132" s="18" t="s">
        <v>80</v>
      </c>
      <c r="BK132" s="144">
        <f>ROUND(I132*H132,2)</f>
        <v>0</v>
      </c>
      <c r="BL132" s="18" t="s">
        <v>157</v>
      </c>
      <c r="BM132" s="143" t="s">
        <v>1052</v>
      </c>
    </row>
    <row r="133" spans="2:65" s="1" customFormat="1" ht="29.25">
      <c r="B133" s="33"/>
      <c r="D133" s="145" t="s">
        <v>159</v>
      </c>
      <c r="F133" s="146" t="s">
        <v>1053</v>
      </c>
      <c r="I133" s="147"/>
      <c r="L133" s="33"/>
      <c r="M133" s="148"/>
      <c r="T133" s="54"/>
      <c r="AT133" s="18" t="s">
        <v>159</v>
      </c>
      <c r="AU133" s="18" t="s">
        <v>82</v>
      </c>
    </row>
    <row r="134" spans="2:65" s="1" customFormat="1" ht="11.25">
      <c r="B134" s="33"/>
      <c r="D134" s="149" t="s">
        <v>161</v>
      </c>
      <c r="F134" s="150" t="s">
        <v>1054</v>
      </c>
      <c r="I134" s="147"/>
      <c r="L134" s="33"/>
      <c r="M134" s="148"/>
      <c r="T134" s="54"/>
      <c r="AT134" s="18" t="s">
        <v>161</v>
      </c>
      <c r="AU134" s="18" t="s">
        <v>82</v>
      </c>
    </row>
    <row r="135" spans="2:65" s="12" customFormat="1" ht="11.25">
      <c r="B135" s="151"/>
      <c r="D135" s="145" t="s">
        <v>163</v>
      </c>
      <c r="E135" s="152" t="s">
        <v>28</v>
      </c>
      <c r="F135" s="153" t="s">
        <v>1055</v>
      </c>
      <c r="H135" s="154">
        <v>16.829999999999998</v>
      </c>
      <c r="I135" s="155"/>
      <c r="L135" s="151"/>
      <c r="M135" s="156"/>
      <c r="T135" s="157"/>
      <c r="AT135" s="152" t="s">
        <v>163</v>
      </c>
      <c r="AU135" s="152" t="s">
        <v>82</v>
      </c>
      <c r="AV135" s="12" t="s">
        <v>82</v>
      </c>
      <c r="AW135" s="12" t="s">
        <v>35</v>
      </c>
      <c r="AX135" s="12" t="s">
        <v>80</v>
      </c>
      <c r="AY135" s="152" t="s">
        <v>150</v>
      </c>
    </row>
    <row r="136" spans="2:65" s="1" customFormat="1" ht="21.75" customHeight="1">
      <c r="B136" s="33"/>
      <c r="C136" s="132" t="s">
        <v>220</v>
      </c>
      <c r="D136" s="132" t="s">
        <v>152</v>
      </c>
      <c r="E136" s="133" t="s">
        <v>298</v>
      </c>
      <c r="F136" s="134" t="s">
        <v>299</v>
      </c>
      <c r="G136" s="135" t="s">
        <v>236</v>
      </c>
      <c r="H136" s="136">
        <v>78.569999999999993</v>
      </c>
      <c r="I136" s="137"/>
      <c r="J136" s="138">
        <f>ROUND(I136*H136,2)</f>
        <v>0</v>
      </c>
      <c r="K136" s="134" t="s">
        <v>156</v>
      </c>
      <c r="L136" s="33"/>
      <c r="M136" s="139" t="s">
        <v>28</v>
      </c>
      <c r="N136" s="140" t="s">
        <v>44</v>
      </c>
      <c r="P136" s="141">
        <f>O136*H136</f>
        <v>0</v>
      </c>
      <c r="Q136" s="141">
        <v>0</v>
      </c>
      <c r="R136" s="141">
        <f>Q136*H136</f>
        <v>0</v>
      </c>
      <c r="S136" s="141">
        <v>0</v>
      </c>
      <c r="T136" s="142">
        <f>S136*H136</f>
        <v>0</v>
      </c>
      <c r="AR136" s="143" t="s">
        <v>157</v>
      </c>
      <c r="AT136" s="143" t="s">
        <v>152</v>
      </c>
      <c r="AU136" s="143" t="s">
        <v>82</v>
      </c>
      <c r="AY136" s="18" t="s">
        <v>150</v>
      </c>
      <c r="BE136" s="144">
        <f>IF(N136="základní",J136,0)</f>
        <v>0</v>
      </c>
      <c r="BF136" s="144">
        <f>IF(N136="snížená",J136,0)</f>
        <v>0</v>
      </c>
      <c r="BG136" s="144">
        <f>IF(N136="zákl. přenesená",J136,0)</f>
        <v>0</v>
      </c>
      <c r="BH136" s="144">
        <f>IF(N136="sníž. přenesená",J136,0)</f>
        <v>0</v>
      </c>
      <c r="BI136" s="144">
        <f>IF(N136="nulová",J136,0)</f>
        <v>0</v>
      </c>
      <c r="BJ136" s="18" t="s">
        <v>80</v>
      </c>
      <c r="BK136" s="144">
        <f>ROUND(I136*H136,2)</f>
        <v>0</v>
      </c>
      <c r="BL136" s="18" t="s">
        <v>157</v>
      </c>
      <c r="BM136" s="143" t="s">
        <v>300</v>
      </c>
    </row>
    <row r="137" spans="2:65" s="1" customFormat="1" ht="19.5">
      <c r="B137" s="33"/>
      <c r="D137" s="145" t="s">
        <v>159</v>
      </c>
      <c r="F137" s="146" t="s">
        <v>301</v>
      </c>
      <c r="I137" s="147"/>
      <c r="L137" s="33"/>
      <c r="M137" s="148"/>
      <c r="T137" s="54"/>
      <c r="AT137" s="18" t="s">
        <v>159</v>
      </c>
      <c r="AU137" s="18" t="s">
        <v>82</v>
      </c>
    </row>
    <row r="138" spans="2:65" s="1" customFormat="1" ht="11.25">
      <c r="B138" s="33"/>
      <c r="D138" s="149" t="s">
        <v>161</v>
      </c>
      <c r="F138" s="150" t="s">
        <v>302</v>
      </c>
      <c r="I138" s="147"/>
      <c r="L138" s="33"/>
      <c r="M138" s="148"/>
      <c r="T138" s="54"/>
      <c r="AT138" s="18" t="s">
        <v>161</v>
      </c>
      <c r="AU138" s="18" t="s">
        <v>82</v>
      </c>
    </row>
    <row r="139" spans="2:65" s="12" customFormat="1" ht="11.25">
      <c r="B139" s="151"/>
      <c r="D139" s="145" t="s">
        <v>163</v>
      </c>
      <c r="E139" s="152" t="s">
        <v>28</v>
      </c>
      <c r="F139" s="153" t="s">
        <v>1056</v>
      </c>
      <c r="H139" s="154">
        <v>78.569999999999993</v>
      </c>
      <c r="I139" s="155"/>
      <c r="L139" s="151"/>
      <c r="M139" s="156"/>
      <c r="T139" s="157"/>
      <c r="AT139" s="152" t="s">
        <v>163</v>
      </c>
      <c r="AU139" s="152" t="s">
        <v>82</v>
      </c>
      <c r="AV139" s="12" t="s">
        <v>82</v>
      </c>
      <c r="AW139" s="12" t="s">
        <v>35</v>
      </c>
      <c r="AX139" s="12" t="s">
        <v>80</v>
      </c>
      <c r="AY139" s="152" t="s">
        <v>150</v>
      </c>
    </row>
    <row r="140" spans="2:65" s="1" customFormat="1" ht="33" customHeight="1">
      <c r="B140" s="33"/>
      <c r="C140" s="132" t="s">
        <v>227</v>
      </c>
      <c r="D140" s="132" t="s">
        <v>152</v>
      </c>
      <c r="E140" s="133" t="s">
        <v>304</v>
      </c>
      <c r="F140" s="134" t="s">
        <v>305</v>
      </c>
      <c r="G140" s="135" t="s">
        <v>236</v>
      </c>
      <c r="H140" s="136">
        <v>61.74</v>
      </c>
      <c r="I140" s="137"/>
      <c r="J140" s="138">
        <f>ROUND(I140*H140,2)</f>
        <v>0</v>
      </c>
      <c r="K140" s="134" t="s">
        <v>156</v>
      </c>
      <c r="L140" s="33"/>
      <c r="M140" s="139" t="s">
        <v>28</v>
      </c>
      <c r="N140" s="140" t="s">
        <v>44</v>
      </c>
      <c r="P140" s="141">
        <f>O140*H140</f>
        <v>0</v>
      </c>
      <c r="Q140" s="141">
        <v>0</v>
      </c>
      <c r="R140" s="141">
        <f>Q140*H140</f>
        <v>0</v>
      </c>
      <c r="S140" s="141">
        <v>0</v>
      </c>
      <c r="T140" s="142">
        <f>S140*H140</f>
        <v>0</v>
      </c>
      <c r="AR140" s="143" t="s">
        <v>157</v>
      </c>
      <c r="AT140" s="143" t="s">
        <v>152</v>
      </c>
      <c r="AU140" s="143" t="s">
        <v>82</v>
      </c>
      <c r="AY140" s="18" t="s">
        <v>150</v>
      </c>
      <c r="BE140" s="144">
        <f>IF(N140="základní",J140,0)</f>
        <v>0</v>
      </c>
      <c r="BF140" s="144">
        <f>IF(N140="snížená",J140,0)</f>
        <v>0</v>
      </c>
      <c r="BG140" s="144">
        <f>IF(N140="zákl. přenesená",J140,0)</f>
        <v>0</v>
      </c>
      <c r="BH140" s="144">
        <f>IF(N140="sníž. přenesená",J140,0)</f>
        <v>0</v>
      </c>
      <c r="BI140" s="144">
        <f>IF(N140="nulová",J140,0)</f>
        <v>0</v>
      </c>
      <c r="BJ140" s="18" t="s">
        <v>80</v>
      </c>
      <c r="BK140" s="144">
        <f>ROUND(I140*H140,2)</f>
        <v>0</v>
      </c>
      <c r="BL140" s="18" t="s">
        <v>157</v>
      </c>
      <c r="BM140" s="143" t="s">
        <v>306</v>
      </c>
    </row>
    <row r="141" spans="2:65" s="1" customFormat="1" ht="29.25">
      <c r="B141" s="33"/>
      <c r="D141" s="145" t="s">
        <v>159</v>
      </c>
      <c r="F141" s="146" t="s">
        <v>307</v>
      </c>
      <c r="I141" s="147"/>
      <c r="L141" s="33"/>
      <c r="M141" s="148"/>
      <c r="T141" s="54"/>
      <c r="AT141" s="18" t="s">
        <v>159</v>
      </c>
      <c r="AU141" s="18" t="s">
        <v>82</v>
      </c>
    </row>
    <row r="142" spans="2:65" s="1" customFormat="1" ht="11.25">
      <c r="B142" s="33"/>
      <c r="D142" s="149" t="s">
        <v>161</v>
      </c>
      <c r="F142" s="150" t="s">
        <v>308</v>
      </c>
      <c r="I142" s="147"/>
      <c r="L142" s="33"/>
      <c r="M142" s="148"/>
      <c r="T142" s="54"/>
      <c r="AT142" s="18" t="s">
        <v>161</v>
      </c>
      <c r="AU142" s="18" t="s">
        <v>82</v>
      </c>
    </row>
    <row r="143" spans="2:65" s="12" customFormat="1" ht="11.25">
      <c r="B143" s="151"/>
      <c r="D143" s="145" t="s">
        <v>163</v>
      </c>
      <c r="E143" s="152" t="s">
        <v>28</v>
      </c>
      <c r="F143" s="153" t="s">
        <v>1057</v>
      </c>
      <c r="H143" s="154">
        <v>61.74</v>
      </c>
      <c r="I143" s="155"/>
      <c r="L143" s="151"/>
      <c r="M143" s="156"/>
      <c r="T143" s="157"/>
      <c r="AT143" s="152" t="s">
        <v>163</v>
      </c>
      <c r="AU143" s="152" t="s">
        <v>82</v>
      </c>
      <c r="AV143" s="12" t="s">
        <v>82</v>
      </c>
      <c r="AW143" s="12" t="s">
        <v>35</v>
      </c>
      <c r="AX143" s="12" t="s">
        <v>80</v>
      </c>
      <c r="AY143" s="152" t="s">
        <v>150</v>
      </c>
    </row>
    <row r="144" spans="2:65" s="1" customFormat="1" ht="24.2" customHeight="1">
      <c r="B144" s="33"/>
      <c r="C144" s="132" t="s">
        <v>233</v>
      </c>
      <c r="D144" s="132" t="s">
        <v>152</v>
      </c>
      <c r="E144" s="133" t="s">
        <v>310</v>
      </c>
      <c r="F144" s="134" t="s">
        <v>311</v>
      </c>
      <c r="G144" s="135" t="s">
        <v>236</v>
      </c>
      <c r="H144" s="136">
        <v>37.08</v>
      </c>
      <c r="I144" s="137"/>
      <c r="J144" s="138">
        <f>ROUND(I144*H144,2)</f>
        <v>0</v>
      </c>
      <c r="K144" s="134" t="s">
        <v>156</v>
      </c>
      <c r="L144" s="33"/>
      <c r="M144" s="139" t="s">
        <v>28</v>
      </c>
      <c r="N144" s="140" t="s">
        <v>44</v>
      </c>
      <c r="P144" s="141">
        <f>O144*H144</f>
        <v>0</v>
      </c>
      <c r="Q144" s="141">
        <v>0.1837</v>
      </c>
      <c r="R144" s="141">
        <f>Q144*H144</f>
        <v>6.8115959999999998</v>
      </c>
      <c r="S144" s="141">
        <v>0</v>
      </c>
      <c r="T144" s="142">
        <f>S144*H144</f>
        <v>0</v>
      </c>
      <c r="AR144" s="143" t="s">
        <v>157</v>
      </c>
      <c r="AT144" s="143" t="s">
        <v>152</v>
      </c>
      <c r="AU144" s="143" t="s">
        <v>82</v>
      </c>
      <c r="AY144" s="18" t="s">
        <v>150</v>
      </c>
      <c r="BE144" s="144">
        <f>IF(N144="základní",J144,0)</f>
        <v>0</v>
      </c>
      <c r="BF144" s="144">
        <f>IF(N144="snížená",J144,0)</f>
        <v>0</v>
      </c>
      <c r="BG144" s="144">
        <f>IF(N144="zákl. přenesená",J144,0)</f>
        <v>0</v>
      </c>
      <c r="BH144" s="144">
        <f>IF(N144="sníž. přenesená",J144,0)</f>
        <v>0</v>
      </c>
      <c r="BI144" s="144">
        <f>IF(N144="nulová",J144,0)</f>
        <v>0</v>
      </c>
      <c r="BJ144" s="18" t="s">
        <v>80</v>
      </c>
      <c r="BK144" s="144">
        <f>ROUND(I144*H144,2)</f>
        <v>0</v>
      </c>
      <c r="BL144" s="18" t="s">
        <v>157</v>
      </c>
      <c r="BM144" s="143" t="s">
        <v>312</v>
      </c>
    </row>
    <row r="145" spans="2:65" s="1" customFormat="1" ht="39">
      <c r="B145" s="33"/>
      <c r="D145" s="145" t="s">
        <v>159</v>
      </c>
      <c r="F145" s="146" t="s">
        <v>313</v>
      </c>
      <c r="I145" s="147"/>
      <c r="L145" s="33"/>
      <c r="M145" s="148"/>
      <c r="T145" s="54"/>
      <c r="AT145" s="18" t="s">
        <v>159</v>
      </c>
      <c r="AU145" s="18" t="s">
        <v>82</v>
      </c>
    </row>
    <row r="146" spans="2:65" s="1" customFormat="1" ht="11.25">
      <c r="B146" s="33"/>
      <c r="D146" s="149" t="s">
        <v>161</v>
      </c>
      <c r="F146" s="150" t="s">
        <v>314</v>
      </c>
      <c r="I146" s="147"/>
      <c r="L146" s="33"/>
      <c r="M146" s="148"/>
      <c r="T146" s="54"/>
      <c r="AT146" s="18" t="s">
        <v>161</v>
      </c>
      <c r="AU146" s="18" t="s">
        <v>82</v>
      </c>
    </row>
    <row r="147" spans="2:65" s="14" customFormat="1" ht="11.25">
      <c r="B147" s="176"/>
      <c r="D147" s="145" t="s">
        <v>163</v>
      </c>
      <c r="E147" s="177" t="s">
        <v>28</v>
      </c>
      <c r="F147" s="178" t="s">
        <v>1058</v>
      </c>
      <c r="H147" s="177" t="s">
        <v>28</v>
      </c>
      <c r="I147" s="179"/>
      <c r="L147" s="176"/>
      <c r="M147" s="180"/>
      <c r="T147" s="181"/>
      <c r="AT147" s="177" t="s">
        <v>163</v>
      </c>
      <c r="AU147" s="177" t="s">
        <v>82</v>
      </c>
      <c r="AV147" s="14" t="s">
        <v>80</v>
      </c>
      <c r="AW147" s="14" t="s">
        <v>35</v>
      </c>
      <c r="AX147" s="14" t="s">
        <v>73</v>
      </c>
      <c r="AY147" s="177" t="s">
        <v>150</v>
      </c>
    </row>
    <row r="148" spans="2:65" s="12" customFormat="1" ht="11.25">
      <c r="B148" s="151"/>
      <c r="D148" s="145" t="s">
        <v>163</v>
      </c>
      <c r="E148" s="152" t="s">
        <v>28</v>
      </c>
      <c r="F148" s="153" t="s">
        <v>1059</v>
      </c>
      <c r="H148" s="154">
        <v>6.2</v>
      </c>
      <c r="I148" s="155"/>
      <c r="L148" s="151"/>
      <c r="M148" s="156"/>
      <c r="T148" s="157"/>
      <c r="AT148" s="152" t="s">
        <v>163</v>
      </c>
      <c r="AU148" s="152" t="s">
        <v>82</v>
      </c>
      <c r="AV148" s="12" t="s">
        <v>82</v>
      </c>
      <c r="AW148" s="12" t="s">
        <v>35</v>
      </c>
      <c r="AX148" s="12" t="s">
        <v>73</v>
      </c>
      <c r="AY148" s="152" t="s">
        <v>150</v>
      </c>
    </row>
    <row r="149" spans="2:65" s="12" customFormat="1" ht="11.25">
      <c r="B149" s="151"/>
      <c r="D149" s="145" t="s">
        <v>163</v>
      </c>
      <c r="E149" s="152" t="s">
        <v>28</v>
      </c>
      <c r="F149" s="153" t="s">
        <v>1060</v>
      </c>
      <c r="H149" s="154">
        <v>30.88</v>
      </c>
      <c r="I149" s="155"/>
      <c r="L149" s="151"/>
      <c r="M149" s="156"/>
      <c r="T149" s="157"/>
      <c r="AT149" s="152" t="s">
        <v>163</v>
      </c>
      <c r="AU149" s="152" t="s">
        <v>82</v>
      </c>
      <c r="AV149" s="12" t="s">
        <v>82</v>
      </c>
      <c r="AW149" s="12" t="s">
        <v>35</v>
      </c>
      <c r="AX149" s="12" t="s">
        <v>73</v>
      </c>
      <c r="AY149" s="152" t="s">
        <v>150</v>
      </c>
    </row>
    <row r="150" spans="2:65" s="13" customFormat="1" ht="11.25">
      <c r="B150" s="158"/>
      <c r="D150" s="145" t="s">
        <v>163</v>
      </c>
      <c r="E150" s="159" t="s">
        <v>28</v>
      </c>
      <c r="F150" s="160" t="s">
        <v>167</v>
      </c>
      <c r="H150" s="161">
        <v>37.08</v>
      </c>
      <c r="I150" s="162"/>
      <c r="L150" s="158"/>
      <c r="M150" s="163"/>
      <c r="T150" s="164"/>
      <c r="AT150" s="159" t="s">
        <v>163</v>
      </c>
      <c r="AU150" s="159" t="s">
        <v>82</v>
      </c>
      <c r="AV150" s="13" t="s">
        <v>157</v>
      </c>
      <c r="AW150" s="13" t="s">
        <v>35</v>
      </c>
      <c r="AX150" s="13" t="s">
        <v>80</v>
      </c>
      <c r="AY150" s="159" t="s">
        <v>150</v>
      </c>
    </row>
    <row r="151" spans="2:65" s="1" customFormat="1" ht="16.5" customHeight="1">
      <c r="B151" s="33"/>
      <c r="C151" s="166" t="s">
        <v>8</v>
      </c>
      <c r="D151" s="166" t="s">
        <v>215</v>
      </c>
      <c r="E151" s="167" t="s">
        <v>1061</v>
      </c>
      <c r="F151" s="168" t="s">
        <v>1062</v>
      </c>
      <c r="G151" s="169" t="s">
        <v>236</v>
      </c>
      <c r="H151" s="170">
        <v>31.806000000000001</v>
      </c>
      <c r="I151" s="171"/>
      <c r="J151" s="172">
        <f>ROUND(I151*H151,2)</f>
        <v>0</v>
      </c>
      <c r="K151" s="168" t="s">
        <v>156</v>
      </c>
      <c r="L151" s="173"/>
      <c r="M151" s="174" t="s">
        <v>28</v>
      </c>
      <c r="N151" s="175" t="s">
        <v>44</v>
      </c>
      <c r="P151" s="141">
        <f>O151*H151</f>
        <v>0</v>
      </c>
      <c r="Q151" s="141">
        <v>0.222</v>
      </c>
      <c r="R151" s="141">
        <f>Q151*H151</f>
        <v>7.0609320000000002</v>
      </c>
      <c r="S151" s="141">
        <v>0</v>
      </c>
      <c r="T151" s="142">
        <f>S151*H151</f>
        <v>0</v>
      </c>
      <c r="AR151" s="143" t="s">
        <v>214</v>
      </c>
      <c r="AT151" s="143" t="s">
        <v>215</v>
      </c>
      <c r="AU151" s="143" t="s">
        <v>82</v>
      </c>
      <c r="AY151" s="18" t="s">
        <v>150</v>
      </c>
      <c r="BE151" s="144">
        <f>IF(N151="základní",J151,0)</f>
        <v>0</v>
      </c>
      <c r="BF151" s="144">
        <f>IF(N151="snížená",J151,0)</f>
        <v>0</v>
      </c>
      <c r="BG151" s="144">
        <f>IF(N151="zákl. přenesená",J151,0)</f>
        <v>0</v>
      </c>
      <c r="BH151" s="144">
        <f>IF(N151="sníž. přenesená",J151,0)</f>
        <v>0</v>
      </c>
      <c r="BI151" s="144">
        <f>IF(N151="nulová",J151,0)</f>
        <v>0</v>
      </c>
      <c r="BJ151" s="18" t="s">
        <v>80</v>
      </c>
      <c r="BK151" s="144">
        <f>ROUND(I151*H151,2)</f>
        <v>0</v>
      </c>
      <c r="BL151" s="18" t="s">
        <v>157</v>
      </c>
      <c r="BM151" s="143" t="s">
        <v>1063</v>
      </c>
    </row>
    <row r="152" spans="2:65" s="1" customFormat="1" ht="11.25">
      <c r="B152" s="33"/>
      <c r="D152" s="145" t="s">
        <v>159</v>
      </c>
      <c r="F152" s="146" t="s">
        <v>1062</v>
      </c>
      <c r="I152" s="147"/>
      <c r="L152" s="33"/>
      <c r="M152" s="148"/>
      <c r="T152" s="54"/>
      <c r="AT152" s="18" t="s">
        <v>159</v>
      </c>
      <c r="AU152" s="18" t="s">
        <v>82</v>
      </c>
    </row>
    <row r="153" spans="2:65" s="12" customFormat="1" ht="11.25">
      <c r="B153" s="151"/>
      <c r="D153" s="145" t="s">
        <v>163</v>
      </c>
      <c r="E153" s="152" t="s">
        <v>28</v>
      </c>
      <c r="F153" s="153" t="s">
        <v>1064</v>
      </c>
      <c r="H153" s="154">
        <v>30.88</v>
      </c>
      <c r="I153" s="155"/>
      <c r="L153" s="151"/>
      <c r="M153" s="156"/>
      <c r="T153" s="157"/>
      <c r="AT153" s="152" t="s">
        <v>163</v>
      </c>
      <c r="AU153" s="152" t="s">
        <v>82</v>
      </c>
      <c r="AV153" s="12" t="s">
        <v>82</v>
      </c>
      <c r="AW153" s="12" t="s">
        <v>35</v>
      </c>
      <c r="AX153" s="12" t="s">
        <v>80</v>
      </c>
      <c r="AY153" s="152" t="s">
        <v>150</v>
      </c>
    </row>
    <row r="154" spans="2:65" s="12" customFormat="1" ht="11.25">
      <c r="B154" s="151"/>
      <c r="D154" s="145" t="s">
        <v>163</v>
      </c>
      <c r="F154" s="153" t="s">
        <v>1065</v>
      </c>
      <c r="H154" s="154">
        <v>31.806000000000001</v>
      </c>
      <c r="I154" s="155"/>
      <c r="L154" s="151"/>
      <c r="M154" s="156"/>
      <c r="T154" s="157"/>
      <c r="AT154" s="152" t="s">
        <v>163</v>
      </c>
      <c r="AU154" s="152" t="s">
        <v>82</v>
      </c>
      <c r="AV154" s="12" t="s">
        <v>82</v>
      </c>
      <c r="AW154" s="12" t="s">
        <v>4</v>
      </c>
      <c r="AX154" s="12" t="s">
        <v>80</v>
      </c>
      <c r="AY154" s="152" t="s">
        <v>150</v>
      </c>
    </row>
    <row r="155" spans="2:65" s="1" customFormat="1" ht="24.2" customHeight="1">
      <c r="B155" s="33"/>
      <c r="C155" s="132" t="s">
        <v>248</v>
      </c>
      <c r="D155" s="132" t="s">
        <v>152</v>
      </c>
      <c r="E155" s="133" t="s">
        <v>1066</v>
      </c>
      <c r="F155" s="134" t="s">
        <v>1067</v>
      </c>
      <c r="G155" s="135" t="s">
        <v>236</v>
      </c>
      <c r="H155" s="136">
        <v>8</v>
      </c>
      <c r="I155" s="137"/>
      <c r="J155" s="138">
        <f>ROUND(I155*H155,2)</f>
        <v>0</v>
      </c>
      <c r="K155" s="134" t="s">
        <v>156</v>
      </c>
      <c r="L155" s="33"/>
      <c r="M155" s="139" t="s">
        <v>28</v>
      </c>
      <c r="N155" s="140" t="s">
        <v>44</v>
      </c>
      <c r="P155" s="141">
        <f>O155*H155</f>
        <v>0</v>
      </c>
      <c r="Q155" s="141">
        <v>0.19536000000000001</v>
      </c>
      <c r="R155" s="141">
        <f>Q155*H155</f>
        <v>1.56288</v>
      </c>
      <c r="S155" s="141">
        <v>0</v>
      </c>
      <c r="T155" s="142">
        <f>S155*H155</f>
        <v>0</v>
      </c>
      <c r="AR155" s="143" t="s">
        <v>157</v>
      </c>
      <c r="AT155" s="143" t="s">
        <v>152</v>
      </c>
      <c r="AU155" s="143" t="s">
        <v>82</v>
      </c>
      <c r="AY155" s="18" t="s">
        <v>150</v>
      </c>
      <c r="BE155" s="144">
        <f>IF(N155="základní",J155,0)</f>
        <v>0</v>
      </c>
      <c r="BF155" s="144">
        <f>IF(N155="snížená",J155,0)</f>
        <v>0</v>
      </c>
      <c r="BG155" s="144">
        <f>IF(N155="zákl. přenesená",J155,0)</f>
        <v>0</v>
      </c>
      <c r="BH155" s="144">
        <f>IF(N155="sníž. přenesená",J155,0)</f>
        <v>0</v>
      </c>
      <c r="BI155" s="144">
        <f>IF(N155="nulová",J155,0)</f>
        <v>0</v>
      </c>
      <c r="BJ155" s="18" t="s">
        <v>80</v>
      </c>
      <c r="BK155" s="144">
        <f>ROUND(I155*H155,2)</f>
        <v>0</v>
      </c>
      <c r="BL155" s="18" t="s">
        <v>157</v>
      </c>
      <c r="BM155" s="143" t="s">
        <v>1068</v>
      </c>
    </row>
    <row r="156" spans="2:65" s="1" customFormat="1" ht="29.25">
      <c r="B156" s="33"/>
      <c r="D156" s="145" t="s">
        <v>159</v>
      </c>
      <c r="F156" s="146" t="s">
        <v>1069</v>
      </c>
      <c r="I156" s="147"/>
      <c r="L156" s="33"/>
      <c r="M156" s="148"/>
      <c r="T156" s="54"/>
      <c r="AT156" s="18" t="s">
        <v>159</v>
      </c>
      <c r="AU156" s="18" t="s">
        <v>82</v>
      </c>
    </row>
    <row r="157" spans="2:65" s="1" customFormat="1" ht="11.25">
      <c r="B157" s="33"/>
      <c r="D157" s="149" t="s">
        <v>161</v>
      </c>
      <c r="F157" s="150" t="s">
        <v>1070</v>
      </c>
      <c r="I157" s="147"/>
      <c r="L157" s="33"/>
      <c r="M157" s="148"/>
      <c r="T157" s="54"/>
      <c r="AT157" s="18" t="s">
        <v>161</v>
      </c>
      <c r="AU157" s="18" t="s">
        <v>82</v>
      </c>
    </row>
    <row r="158" spans="2:65" s="1" customFormat="1" ht="19.5">
      <c r="B158" s="33"/>
      <c r="D158" s="145" t="s">
        <v>192</v>
      </c>
      <c r="F158" s="165" t="s">
        <v>1071</v>
      </c>
      <c r="I158" s="147"/>
      <c r="L158" s="33"/>
      <c r="M158" s="148"/>
      <c r="T158" s="54"/>
      <c r="AT158" s="18" t="s">
        <v>192</v>
      </c>
      <c r="AU158" s="18" t="s">
        <v>82</v>
      </c>
    </row>
    <row r="159" spans="2:65" s="12" customFormat="1" ht="11.25">
      <c r="B159" s="151"/>
      <c r="D159" s="145" t="s">
        <v>163</v>
      </c>
      <c r="E159" s="152" t="s">
        <v>28</v>
      </c>
      <c r="F159" s="153" t="s">
        <v>1072</v>
      </c>
      <c r="H159" s="154">
        <v>8</v>
      </c>
      <c r="I159" s="155"/>
      <c r="L159" s="151"/>
      <c r="M159" s="156"/>
      <c r="T159" s="157"/>
      <c r="AT159" s="152" t="s">
        <v>163</v>
      </c>
      <c r="AU159" s="152" t="s">
        <v>82</v>
      </c>
      <c r="AV159" s="12" t="s">
        <v>82</v>
      </c>
      <c r="AW159" s="12" t="s">
        <v>35</v>
      </c>
      <c r="AX159" s="12" t="s">
        <v>80</v>
      </c>
      <c r="AY159" s="152" t="s">
        <v>150</v>
      </c>
    </row>
    <row r="160" spans="2:65" s="1" customFormat="1" ht="24.2" customHeight="1">
      <c r="B160" s="33"/>
      <c r="C160" s="132" t="s">
        <v>256</v>
      </c>
      <c r="D160" s="132" t="s">
        <v>152</v>
      </c>
      <c r="E160" s="133" t="s">
        <v>317</v>
      </c>
      <c r="F160" s="134" t="s">
        <v>318</v>
      </c>
      <c r="G160" s="135" t="s">
        <v>236</v>
      </c>
      <c r="H160" s="136">
        <v>317.89</v>
      </c>
      <c r="I160" s="137"/>
      <c r="J160" s="138">
        <f>ROUND(I160*H160,2)</f>
        <v>0</v>
      </c>
      <c r="K160" s="134" t="s">
        <v>156</v>
      </c>
      <c r="L160" s="33"/>
      <c r="M160" s="139" t="s">
        <v>28</v>
      </c>
      <c r="N160" s="140" t="s">
        <v>44</v>
      </c>
      <c r="P160" s="141">
        <f>O160*H160</f>
        <v>0</v>
      </c>
      <c r="Q160" s="141">
        <v>0.16703000000000001</v>
      </c>
      <c r="R160" s="141">
        <f>Q160*H160</f>
        <v>53.097166700000002</v>
      </c>
      <c r="S160" s="141">
        <v>0</v>
      </c>
      <c r="T160" s="142">
        <f>S160*H160</f>
        <v>0</v>
      </c>
      <c r="AR160" s="143" t="s">
        <v>157</v>
      </c>
      <c r="AT160" s="143" t="s">
        <v>152</v>
      </c>
      <c r="AU160" s="143" t="s">
        <v>82</v>
      </c>
      <c r="AY160" s="18" t="s">
        <v>150</v>
      </c>
      <c r="BE160" s="144">
        <f>IF(N160="základní",J160,0)</f>
        <v>0</v>
      </c>
      <c r="BF160" s="144">
        <f>IF(N160="snížená",J160,0)</f>
        <v>0</v>
      </c>
      <c r="BG160" s="144">
        <f>IF(N160="zákl. přenesená",J160,0)</f>
        <v>0</v>
      </c>
      <c r="BH160" s="144">
        <f>IF(N160="sníž. přenesená",J160,0)</f>
        <v>0</v>
      </c>
      <c r="BI160" s="144">
        <f>IF(N160="nulová",J160,0)</f>
        <v>0</v>
      </c>
      <c r="BJ160" s="18" t="s">
        <v>80</v>
      </c>
      <c r="BK160" s="144">
        <f>ROUND(I160*H160,2)</f>
        <v>0</v>
      </c>
      <c r="BL160" s="18" t="s">
        <v>157</v>
      </c>
      <c r="BM160" s="143" t="s">
        <v>319</v>
      </c>
    </row>
    <row r="161" spans="2:65" s="1" customFormat="1" ht="39">
      <c r="B161" s="33"/>
      <c r="D161" s="145" t="s">
        <v>159</v>
      </c>
      <c r="F161" s="146" t="s">
        <v>320</v>
      </c>
      <c r="I161" s="147"/>
      <c r="L161" s="33"/>
      <c r="M161" s="148"/>
      <c r="T161" s="54"/>
      <c r="AT161" s="18" t="s">
        <v>159</v>
      </c>
      <c r="AU161" s="18" t="s">
        <v>82</v>
      </c>
    </row>
    <row r="162" spans="2:65" s="1" customFormat="1" ht="11.25">
      <c r="B162" s="33"/>
      <c r="D162" s="149" t="s">
        <v>161</v>
      </c>
      <c r="F162" s="150" t="s">
        <v>321</v>
      </c>
      <c r="I162" s="147"/>
      <c r="L162" s="33"/>
      <c r="M162" s="148"/>
      <c r="T162" s="54"/>
      <c r="AT162" s="18" t="s">
        <v>161</v>
      </c>
      <c r="AU162" s="18" t="s">
        <v>82</v>
      </c>
    </row>
    <row r="163" spans="2:65" s="1" customFormat="1" ht="29.25">
      <c r="B163" s="33"/>
      <c r="D163" s="145" t="s">
        <v>192</v>
      </c>
      <c r="F163" s="165" t="s">
        <v>322</v>
      </c>
      <c r="I163" s="147"/>
      <c r="L163" s="33"/>
      <c r="M163" s="148"/>
      <c r="T163" s="54"/>
      <c r="AT163" s="18" t="s">
        <v>192</v>
      </c>
      <c r="AU163" s="18" t="s">
        <v>82</v>
      </c>
    </row>
    <row r="164" spans="2:65" s="12" customFormat="1" ht="11.25">
      <c r="B164" s="151"/>
      <c r="D164" s="145" t="s">
        <v>163</v>
      </c>
      <c r="E164" s="152" t="s">
        <v>28</v>
      </c>
      <c r="F164" s="153" t="s">
        <v>1073</v>
      </c>
      <c r="H164" s="154">
        <v>28.25</v>
      </c>
      <c r="I164" s="155"/>
      <c r="L164" s="151"/>
      <c r="M164" s="156"/>
      <c r="T164" s="157"/>
      <c r="AT164" s="152" t="s">
        <v>163</v>
      </c>
      <c r="AU164" s="152" t="s">
        <v>82</v>
      </c>
      <c r="AV164" s="12" t="s">
        <v>82</v>
      </c>
      <c r="AW164" s="12" t="s">
        <v>35</v>
      </c>
      <c r="AX164" s="12" t="s">
        <v>73</v>
      </c>
      <c r="AY164" s="152" t="s">
        <v>150</v>
      </c>
    </row>
    <row r="165" spans="2:65" s="14" customFormat="1" ht="11.25">
      <c r="B165" s="176"/>
      <c r="D165" s="145" t="s">
        <v>163</v>
      </c>
      <c r="E165" s="177" t="s">
        <v>28</v>
      </c>
      <c r="F165" s="178" t="s">
        <v>323</v>
      </c>
      <c r="H165" s="177" t="s">
        <v>28</v>
      </c>
      <c r="I165" s="179"/>
      <c r="L165" s="176"/>
      <c r="M165" s="180"/>
      <c r="T165" s="181"/>
      <c r="AT165" s="177" t="s">
        <v>163</v>
      </c>
      <c r="AU165" s="177" t="s">
        <v>82</v>
      </c>
      <c r="AV165" s="14" t="s">
        <v>80</v>
      </c>
      <c r="AW165" s="14" t="s">
        <v>35</v>
      </c>
      <c r="AX165" s="14" t="s">
        <v>73</v>
      </c>
      <c r="AY165" s="177" t="s">
        <v>150</v>
      </c>
    </row>
    <row r="166" spans="2:65" s="12" customFormat="1" ht="11.25">
      <c r="B166" s="151"/>
      <c r="D166" s="145" t="s">
        <v>163</v>
      </c>
      <c r="E166" s="152" t="s">
        <v>28</v>
      </c>
      <c r="F166" s="153" t="s">
        <v>1074</v>
      </c>
      <c r="H166" s="154">
        <v>1.69</v>
      </c>
      <c r="I166" s="155"/>
      <c r="L166" s="151"/>
      <c r="M166" s="156"/>
      <c r="T166" s="157"/>
      <c r="AT166" s="152" t="s">
        <v>163</v>
      </c>
      <c r="AU166" s="152" t="s">
        <v>82</v>
      </c>
      <c r="AV166" s="12" t="s">
        <v>82</v>
      </c>
      <c r="AW166" s="12" t="s">
        <v>35</v>
      </c>
      <c r="AX166" s="12" t="s">
        <v>73</v>
      </c>
      <c r="AY166" s="152" t="s">
        <v>150</v>
      </c>
    </row>
    <row r="167" spans="2:65" s="12" customFormat="1" ht="11.25">
      <c r="B167" s="151"/>
      <c r="D167" s="145" t="s">
        <v>163</v>
      </c>
      <c r="E167" s="152" t="s">
        <v>28</v>
      </c>
      <c r="F167" s="153" t="s">
        <v>1075</v>
      </c>
      <c r="H167" s="154">
        <v>176.49</v>
      </c>
      <c r="I167" s="155"/>
      <c r="L167" s="151"/>
      <c r="M167" s="156"/>
      <c r="T167" s="157"/>
      <c r="AT167" s="152" t="s">
        <v>163</v>
      </c>
      <c r="AU167" s="152" t="s">
        <v>82</v>
      </c>
      <c r="AV167" s="12" t="s">
        <v>82</v>
      </c>
      <c r="AW167" s="12" t="s">
        <v>35</v>
      </c>
      <c r="AX167" s="12" t="s">
        <v>73</v>
      </c>
      <c r="AY167" s="152" t="s">
        <v>150</v>
      </c>
    </row>
    <row r="168" spans="2:65" s="12" customFormat="1" ht="11.25">
      <c r="B168" s="151"/>
      <c r="D168" s="145" t="s">
        <v>163</v>
      </c>
      <c r="E168" s="152" t="s">
        <v>28</v>
      </c>
      <c r="F168" s="153" t="s">
        <v>1076</v>
      </c>
      <c r="H168" s="154">
        <v>26.02</v>
      </c>
      <c r="I168" s="155"/>
      <c r="L168" s="151"/>
      <c r="M168" s="156"/>
      <c r="T168" s="157"/>
      <c r="AT168" s="152" t="s">
        <v>163</v>
      </c>
      <c r="AU168" s="152" t="s">
        <v>82</v>
      </c>
      <c r="AV168" s="12" t="s">
        <v>82</v>
      </c>
      <c r="AW168" s="12" t="s">
        <v>35</v>
      </c>
      <c r="AX168" s="12" t="s">
        <v>73</v>
      </c>
      <c r="AY168" s="152" t="s">
        <v>150</v>
      </c>
    </row>
    <row r="169" spans="2:65" s="12" customFormat="1" ht="11.25">
      <c r="B169" s="151"/>
      <c r="D169" s="145" t="s">
        <v>163</v>
      </c>
      <c r="E169" s="152" t="s">
        <v>28</v>
      </c>
      <c r="F169" s="153" t="s">
        <v>1077</v>
      </c>
      <c r="H169" s="154">
        <v>3.29</v>
      </c>
      <c r="I169" s="155"/>
      <c r="L169" s="151"/>
      <c r="M169" s="156"/>
      <c r="T169" s="157"/>
      <c r="AT169" s="152" t="s">
        <v>163</v>
      </c>
      <c r="AU169" s="152" t="s">
        <v>82</v>
      </c>
      <c r="AV169" s="12" t="s">
        <v>82</v>
      </c>
      <c r="AW169" s="12" t="s">
        <v>35</v>
      </c>
      <c r="AX169" s="12" t="s">
        <v>73</v>
      </c>
      <c r="AY169" s="152" t="s">
        <v>150</v>
      </c>
    </row>
    <row r="170" spans="2:65" s="15" customFormat="1" ht="11.25">
      <c r="B170" s="182"/>
      <c r="D170" s="145" t="s">
        <v>163</v>
      </c>
      <c r="E170" s="183" t="s">
        <v>28</v>
      </c>
      <c r="F170" s="184" t="s">
        <v>327</v>
      </c>
      <c r="H170" s="185">
        <v>235.74</v>
      </c>
      <c r="I170" s="186"/>
      <c r="L170" s="182"/>
      <c r="M170" s="187"/>
      <c r="T170" s="188"/>
      <c r="AT170" s="183" t="s">
        <v>163</v>
      </c>
      <c r="AU170" s="183" t="s">
        <v>82</v>
      </c>
      <c r="AV170" s="15" t="s">
        <v>173</v>
      </c>
      <c r="AW170" s="15" t="s">
        <v>35</v>
      </c>
      <c r="AX170" s="15" t="s">
        <v>73</v>
      </c>
      <c r="AY170" s="183" t="s">
        <v>150</v>
      </c>
    </row>
    <row r="171" spans="2:65" s="12" customFormat="1" ht="11.25">
      <c r="B171" s="151"/>
      <c r="D171" s="145" t="s">
        <v>163</v>
      </c>
      <c r="E171" s="152" t="s">
        <v>28</v>
      </c>
      <c r="F171" s="153" t="s">
        <v>1078</v>
      </c>
      <c r="H171" s="154">
        <v>25.68</v>
      </c>
      <c r="I171" s="155"/>
      <c r="L171" s="151"/>
      <c r="M171" s="156"/>
      <c r="T171" s="157"/>
      <c r="AT171" s="152" t="s">
        <v>163</v>
      </c>
      <c r="AU171" s="152" t="s">
        <v>82</v>
      </c>
      <c r="AV171" s="12" t="s">
        <v>82</v>
      </c>
      <c r="AW171" s="12" t="s">
        <v>35</v>
      </c>
      <c r="AX171" s="12" t="s">
        <v>73</v>
      </c>
      <c r="AY171" s="152" t="s">
        <v>150</v>
      </c>
    </row>
    <row r="172" spans="2:65" s="14" customFormat="1" ht="11.25">
      <c r="B172" s="176"/>
      <c r="D172" s="145" t="s">
        <v>163</v>
      </c>
      <c r="E172" s="177" t="s">
        <v>28</v>
      </c>
      <c r="F172" s="178" t="s">
        <v>328</v>
      </c>
      <c r="H172" s="177" t="s">
        <v>28</v>
      </c>
      <c r="I172" s="179"/>
      <c r="L172" s="176"/>
      <c r="M172" s="180"/>
      <c r="T172" s="181"/>
      <c r="AT172" s="177" t="s">
        <v>163</v>
      </c>
      <c r="AU172" s="177" t="s">
        <v>82</v>
      </c>
      <c r="AV172" s="14" t="s">
        <v>80</v>
      </c>
      <c r="AW172" s="14" t="s">
        <v>35</v>
      </c>
      <c r="AX172" s="14" t="s">
        <v>73</v>
      </c>
      <c r="AY172" s="177" t="s">
        <v>150</v>
      </c>
    </row>
    <row r="173" spans="2:65" s="12" customFormat="1" ht="11.25">
      <c r="B173" s="151"/>
      <c r="D173" s="145" t="s">
        <v>163</v>
      </c>
      <c r="E173" s="152" t="s">
        <v>28</v>
      </c>
      <c r="F173" s="153" t="s">
        <v>1079</v>
      </c>
      <c r="H173" s="154">
        <v>56.47</v>
      </c>
      <c r="I173" s="155"/>
      <c r="L173" s="151"/>
      <c r="M173" s="156"/>
      <c r="T173" s="157"/>
      <c r="AT173" s="152" t="s">
        <v>163</v>
      </c>
      <c r="AU173" s="152" t="s">
        <v>82</v>
      </c>
      <c r="AV173" s="12" t="s">
        <v>82</v>
      </c>
      <c r="AW173" s="12" t="s">
        <v>35</v>
      </c>
      <c r="AX173" s="12" t="s">
        <v>73</v>
      </c>
      <c r="AY173" s="152" t="s">
        <v>150</v>
      </c>
    </row>
    <row r="174" spans="2:65" s="15" customFormat="1" ht="11.25">
      <c r="B174" s="182"/>
      <c r="D174" s="145" t="s">
        <v>163</v>
      </c>
      <c r="E174" s="183" t="s">
        <v>28</v>
      </c>
      <c r="F174" s="184" t="s">
        <v>327</v>
      </c>
      <c r="H174" s="185">
        <v>82.15</v>
      </c>
      <c r="I174" s="186"/>
      <c r="L174" s="182"/>
      <c r="M174" s="187"/>
      <c r="T174" s="188"/>
      <c r="AT174" s="183" t="s">
        <v>163</v>
      </c>
      <c r="AU174" s="183" t="s">
        <v>82</v>
      </c>
      <c r="AV174" s="15" t="s">
        <v>173</v>
      </c>
      <c r="AW174" s="15" t="s">
        <v>35</v>
      </c>
      <c r="AX174" s="15" t="s">
        <v>73</v>
      </c>
      <c r="AY174" s="183" t="s">
        <v>150</v>
      </c>
    </row>
    <row r="175" spans="2:65" s="13" customFormat="1" ht="11.25">
      <c r="B175" s="158"/>
      <c r="D175" s="145" t="s">
        <v>163</v>
      </c>
      <c r="E175" s="159" t="s">
        <v>28</v>
      </c>
      <c r="F175" s="160" t="s">
        <v>167</v>
      </c>
      <c r="H175" s="161">
        <v>317.89</v>
      </c>
      <c r="I175" s="162"/>
      <c r="L175" s="158"/>
      <c r="M175" s="163"/>
      <c r="T175" s="164"/>
      <c r="AT175" s="159" t="s">
        <v>163</v>
      </c>
      <c r="AU175" s="159" t="s">
        <v>82</v>
      </c>
      <c r="AV175" s="13" t="s">
        <v>157</v>
      </c>
      <c r="AW175" s="13" t="s">
        <v>35</v>
      </c>
      <c r="AX175" s="13" t="s">
        <v>80</v>
      </c>
      <c r="AY175" s="159" t="s">
        <v>150</v>
      </c>
    </row>
    <row r="176" spans="2:65" s="1" customFormat="1" ht="24.2" customHeight="1">
      <c r="B176" s="33"/>
      <c r="C176" s="166" t="s">
        <v>263</v>
      </c>
      <c r="D176" s="166" t="s">
        <v>215</v>
      </c>
      <c r="E176" s="167" t="s">
        <v>1080</v>
      </c>
      <c r="F176" s="168" t="s">
        <v>1081</v>
      </c>
      <c r="G176" s="169" t="s">
        <v>236</v>
      </c>
      <c r="H176" s="170">
        <v>26.45</v>
      </c>
      <c r="I176" s="171"/>
      <c r="J176" s="172">
        <f>ROUND(I176*H176,2)</f>
        <v>0</v>
      </c>
      <c r="K176" s="168" t="s">
        <v>28</v>
      </c>
      <c r="L176" s="173"/>
      <c r="M176" s="174" t="s">
        <v>28</v>
      </c>
      <c r="N176" s="175" t="s">
        <v>44</v>
      </c>
      <c r="P176" s="141">
        <f>O176*H176</f>
        <v>0</v>
      </c>
      <c r="Q176" s="141">
        <v>0.19800000000000001</v>
      </c>
      <c r="R176" s="141">
        <f>Q176*H176</f>
        <v>5.2370999999999999</v>
      </c>
      <c r="S176" s="141">
        <v>0</v>
      </c>
      <c r="T176" s="142">
        <f>S176*H176</f>
        <v>0</v>
      </c>
      <c r="AR176" s="143" t="s">
        <v>214</v>
      </c>
      <c r="AT176" s="143" t="s">
        <v>215</v>
      </c>
      <c r="AU176" s="143" t="s">
        <v>82</v>
      </c>
      <c r="AY176" s="18" t="s">
        <v>150</v>
      </c>
      <c r="BE176" s="144">
        <f>IF(N176="základní",J176,0)</f>
        <v>0</v>
      </c>
      <c r="BF176" s="144">
        <f>IF(N176="snížená",J176,0)</f>
        <v>0</v>
      </c>
      <c r="BG176" s="144">
        <f>IF(N176="zákl. přenesená",J176,0)</f>
        <v>0</v>
      </c>
      <c r="BH176" s="144">
        <f>IF(N176="sníž. přenesená",J176,0)</f>
        <v>0</v>
      </c>
      <c r="BI176" s="144">
        <f>IF(N176="nulová",J176,0)</f>
        <v>0</v>
      </c>
      <c r="BJ176" s="18" t="s">
        <v>80</v>
      </c>
      <c r="BK176" s="144">
        <f>ROUND(I176*H176,2)</f>
        <v>0</v>
      </c>
      <c r="BL176" s="18" t="s">
        <v>157</v>
      </c>
      <c r="BM176" s="143" t="s">
        <v>1082</v>
      </c>
    </row>
    <row r="177" spans="2:65" s="1" customFormat="1" ht="19.5">
      <c r="B177" s="33"/>
      <c r="D177" s="145" t="s">
        <v>159</v>
      </c>
      <c r="F177" s="146" t="s">
        <v>1081</v>
      </c>
      <c r="I177" s="147"/>
      <c r="L177" s="33"/>
      <c r="M177" s="148"/>
      <c r="T177" s="54"/>
      <c r="AT177" s="18" t="s">
        <v>159</v>
      </c>
      <c r="AU177" s="18" t="s">
        <v>82</v>
      </c>
    </row>
    <row r="178" spans="2:65" s="12" customFormat="1" ht="11.25">
      <c r="B178" s="151"/>
      <c r="D178" s="145" t="s">
        <v>163</v>
      </c>
      <c r="E178" s="152" t="s">
        <v>28</v>
      </c>
      <c r="F178" s="153" t="s">
        <v>1083</v>
      </c>
      <c r="H178" s="154">
        <v>25.68</v>
      </c>
      <c r="I178" s="155"/>
      <c r="L178" s="151"/>
      <c r="M178" s="156"/>
      <c r="T178" s="157"/>
      <c r="AT178" s="152" t="s">
        <v>163</v>
      </c>
      <c r="AU178" s="152" t="s">
        <v>82</v>
      </c>
      <c r="AV178" s="12" t="s">
        <v>82</v>
      </c>
      <c r="AW178" s="12" t="s">
        <v>35</v>
      </c>
      <c r="AX178" s="12" t="s">
        <v>80</v>
      </c>
      <c r="AY178" s="152" t="s">
        <v>150</v>
      </c>
    </row>
    <row r="179" spans="2:65" s="12" customFormat="1" ht="11.25">
      <c r="B179" s="151"/>
      <c r="D179" s="145" t="s">
        <v>163</v>
      </c>
      <c r="F179" s="153" t="s">
        <v>1084</v>
      </c>
      <c r="H179" s="154">
        <v>26.45</v>
      </c>
      <c r="I179" s="155"/>
      <c r="L179" s="151"/>
      <c r="M179" s="156"/>
      <c r="T179" s="157"/>
      <c r="AT179" s="152" t="s">
        <v>163</v>
      </c>
      <c r="AU179" s="152" t="s">
        <v>82</v>
      </c>
      <c r="AV179" s="12" t="s">
        <v>82</v>
      </c>
      <c r="AW179" s="12" t="s">
        <v>4</v>
      </c>
      <c r="AX179" s="12" t="s">
        <v>80</v>
      </c>
      <c r="AY179" s="152" t="s">
        <v>150</v>
      </c>
    </row>
    <row r="180" spans="2:65" s="1" customFormat="1" ht="16.5" customHeight="1">
      <c r="B180" s="33"/>
      <c r="C180" s="166" t="s">
        <v>270</v>
      </c>
      <c r="D180" s="166" t="s">
        <v>215</v>
      </c>
      <c r="E180" s="167" t="s">
        <v>339</v>
      </c>
      <c r="F180" s="168" t="s">
        <v>340</v>
      </c>
      <c r="G180" s="169" t="s">
        <v>236</v>
      </c>
      <c r="H180" s="170">
        <v>58.164000000000001</v>
      </c>
      <c r="I180" s="171"/>
      <c r="J180" s="172">
        <f>ROUND(I180*H180,2)</f>
        <v>0</v>
      </c>
      <c r="K180" s="168" t="s">
        <v>156</v>
      </c>
      <c r="L180" s="173"/>
      <c r="M180" s="174" t="s">
        <v>28</v>
      </c>
      <c r="N180" s="175" t="s">
        <v>44</v>
      </c>
      <c r="P180" s="141">
        <f>O180*H180</f>
        <v>0</v>
      </c>
      <c r="Q180" s="141">
        <v>0.11799999999999999</v>
      </c>
      <c r="R180" s="141">
        <f>Q180*H180</f>
        <v>6.8633519999999999</v>
      </c>
      <c r="S180" s="141">
        <v>0</v>
      </c>
      <c r="T180" s="142">
        <f>S180*H180</f>
        <v>0</v>
      </c>
      <c r="AR180" s="143" t="s">
        <v>214</v>
      </c>
      <c r="AT180" s="143" t="s">
        <v>215</v>
      </c>
      <c r="AU180" s="143" t="s">
        <v>82</v>
      </c>
      <c r="AY180" s="18" t="s">
        <v>150</v>
      </c>
      <c r="BE180" s="144">
        <f>IF(N180="základní",J180,0)</f>
        <v>0</v>
      </c>
      <c r="BF180" s="144">
        <f>IF(N180="snížená",J180,0)</f>
        <v>0</v>
      </c>
      <c r="BG180" s="144">
        <f>IF(N180="zákl. přenesená",J180,0)</f>
        <v>0</v>
      </c>
      <c r="BH180" s="144">
        <f>IF(N180="sníž. přenesená",J180,0)</f>
        <v>0</v>
      </c>
      <c r="BI180" s="144">
        <f>IF(N180="nulová",J180,0)</f>
        <v>0</v>
      </c>
      <c r="BJ180" s="18" t="s">
        <v>80</v>
      </c>
      <c r="BK180" s="144">
        <f>ROUND(I180*H180,2)</f>
        <v>0</v>
      </c>
      <c r="BL180" s="18" t="s">
        <v>157</v>
      </c>
      <c r="BM180" s="143" t="s">
        <v>341</v>
      </c>
    </row>
    <row r="181" spans="2:65" s="1" customFormat="1" ht="11.25">
      <c r="B181" s="33"/>
      <c r="D181" s="145" t="s">
        <v>159</v>
      </c>
      <c r="F181" s="146" t="s">
        <v>340</v>
      </c>
      <c r="I181" s="147"/>
      <c r="L181" s="33"/>
      <c r="M181" s="148"/>
      <c r="T181" s="54"/>
      <c r="AT181" s="18" t="s">
        <v>159</v>
      </c>
      <c r="AU181" s="18" t="s">
        <v>82</v>
      </c>
    </row>
    <row r="182" spans="2:65" s="12" customFormat="1" ht="11.25">
      <c r="B182" s="151"/>
      <c r="D182" s="145" t="s">
        <v>163</v>
      </c>
      <c r="E182" s="152" t="s">
        <v>28</v>
      </c>
      <c r="F182" s="153" t="s">
        <v>1085</v>
      </c>
      <c r="H182" s="154">
        <v>56.47</v>
      </c>
      <c r="I182" s="155"/>
      <c r="L182" s="151"/>
      <c r="M182" s="156"/>
      <c r="T182" s="157"/>
      <c r="AT182" s="152" t="s">
        <v>163</v>
      </c>
      <c r="AU182" s="152" t="s">
        <v>82</v>
      </c>
      <c r="AV182" s="12" t="s">
        <v>82</v>
      </c>
      <c r="AW182" s="12" t="s">
        <v>35</v>
      </c>
      <c r="AX182" s="12" t="s">
        <v>80</v>
      </c>
      <c r="AY182" s="152" t="s">
        <v>150</v>
      </c>
    </row>
    <row r="183" spans="2:65" s="12" customFormat="1" ht="11.25">
      <c r="B183" s="151"/>
      <c r="D183" s="145" t="s">
        <v>163</v>
      </c>
      <c r="F183" s="153" t="s">
        <v>1086</v>
      </c>
      <c r="H183" s="154">
        <v>58.164000000000001</v>
      </c>
      <c r="I183" s="155"/>
      <c r="L183" s="151"/>
      <c r="M183" s="156"/>
      <c r="T183" s="157"/>
      <c r="AT183" s="152" t="s">
        <v>163</v>
      </c>
      <c r="AU183" s="152" t="s">
        <v>82</v>
      </c>
      <c r="AV183" s="12" t="s">
        <v>82</v>
      </c>
      <c r="AW183" s="12" t="s">
        <v>4</v>
      </c>
      <c r="AX183" s="12" t="s">
        <v>80</v>
      </c>
      <c r="AY183" s="152" t="s">
        <v>150</v>
      </c>
    </row>
    <row r="184" spans="2:65" s="1" customFormat="1" ht="33" customHeight="1">
      <c r="B184" s="33"/>
      <c r="C184" s="132" t="s">
        <v>277</v>
      </c>
      <c r="D184" s="132" t="s">
        <v>152</v>
      </c>
      <c r="E184" s="133" t="s">
        <v>367</v>
      </c>
      <c r="F184" s="134" t="s">
        <v>368</v>
      </c>
      <c r="G184" s="135" t="s">
        <v>236</v>
      </c>
      <c r="H184" s="136">
        <v>84.59</v>
      </c>
      <c r="I184" s="137"/>
      <c r="J184" s="138">
        <f>ROUND(I184*H184,2)</f>
        <v>0</v>
      </c>
      <c r="K184" s="134" t="s">
        <v>156</v>
      </c>
      <c r="L184" s="33"/>
      <c r="M184" s="139" t="s">
        <v>28</v>
      </c>
      <c r="N184" s="140" t="s">
        <v>44</v>
      </c>
      <c r="P184" s="141">
        <f>O184*H184</f>
        <v>0</v>
      </c>
      <c r="Q184" s="141">
        <v>0.10100000000000001</v>
      </c>
      <c r="R184" s="141">
        <f>Q184*H184</f>
        <v>8.54359</v>
      </c>
      <c r="S184" s="141">
        <v>0</v>
      </c>
      <c r="T184" s="142">
        <f>S184*H184</f>
        <v>0</v>
      </c>
      <c r="AR184" s="143" t="s">
        <v>157</v>
      </c>
      <c r="AT184" s="143" t="s">
        <v>152</v>
      </c>
      <c r="AU184" s="143" t="s">
        <v>82</v>
      </c>
      <c r="AY184" s="18" t="s">
        <v>150</v>
      </c>
      <c r="BE184" s="144">
        <f>IF(N184="základní",J184,0)</f>
        <v>0</v>
      </c>
      <c r="BF184" s="144">
        <f>IF(N184="snížená",J184,0)</f>
        <v>0</v>
      </c>
      <c r="BG184" s="144">
        <f>IF(N184="zákl. přenesená",J184,0)</f>
        <v>0</v>
      </c>
      <c r="BH184" s="144">
        <f>IF(N184="sníž. přenesená",J184,0)</f>
        <v>0</v>
      </c>
      <c r="BI184" s="144">
        <f>IF(N184="nulová",J184,0)</f>
        <v>0</v>
      </c>
      <c r="BJ184" s="18" t="s">
        <v>80</v>
      </c>
      <c r="BK184" s="144">
        <f>ROUND(I184*H184,2)</f>
        <v>0</v>
      </c>
      <c r="BL184" s="18" t="s">
        <v>157</v>
      </c>
      <c r="BM184" s="143" t="s">
        <v>369</v>
      </c>
    </row>
    <row r="185" spans="2:65" s="1" customFormat="1" ht="48.75">
      <c r="B185" s="33"/>
      <c r="D185" s="145" t="s">
        <v>159</v>
      </c>
      <c r="F185" s="146" t="s">
        <v>370</v>
      </c>
      <c r="I185" s="147"/>
      <c r="L185" s="33"/>
      <c r="M185" s="148"/>
      <c r="T185" s="54"/>
      <c r="AT185" s="18" t="s">
        <v>159</v>
      </c>
      <c r="AU185" s="18" t="s">
        <v>82</v>
      </c>
    </row>
    <row r="186" spans="2:65" s="1" customFormat="1" ht="11.25">
      <c r="B186" s="33"/>
      <c r="D186" s="149" t="s">
        <v>161</v>
      </c>
      <c r="F186" s="150" t="s">
        <v>371</v>
      </c>
      <c r="I186" s="147"/>
      <c r="L186" s="33"/>
      <c r="M186" s="148"/>
      <c r="T186" s="54"/>
      <c r="AT186" s="18" t="s">
        <v>161</v>
      </c>
      <c r="AU186" s="18" t="s">
        <v>82</v>
      </c>
    </row>
    <row r="187" spans="2:65" s="14" customFormat="1" ht="11.25">
      <c r="B187" s="176"/>
      <c r="D187" s="145" t="s">
        <v>163</v>
      </c>
      <c r="E187" s="177" t="s">
        <v>28</v>
      </c>
      <c r="F187" s="178" t="s">
        <v>372</v>
      </c>
      <c r="H187" s="177" t="s">
        <v>28</v>
      </c>
      <c r="I187" s="179"/>
      <c r="L187" s="176"/>
      <c r="M187" s="180"/>
      <c r="T187" s="181"/>
      <c r="AT187" s="177" t="s">
        <v>163</v>
      </c>
      <c r="AU187" s="177" t="s">
        <v>82</v>
      </c>
      <c r="AV187" s="14" t="s">
        <v>80</v>
      </c>
      <c r="AW187" s="14" t="s">
        <v>35</v>
      </c>
      <c r="AX187" s="14" t="s">
        <v>73</v>
      </c>
      <c r="AY187" s="177" t="s">
        <v>150</v>
      </c>
    </row>
    <row r="188" spans="2:65" s="12" customFormat="1" ht="11.25">
      <c r="B188" s="151"/>
      <c r="D188" s="145" t="s">
        <v>163</v>
      </c>
      <c r="E188" s="152" t="s">
        <v>28</v>
      </c>
      <c r="F188" s="153" t="s">
        <v>1087</v>
      </c>
      <c r="H188" s="154">
        <v>50.43</v>
      </c>
      <c r="I188" s="155"/>
      <c r="L188" s="151"/>
      <c r="M188" s="156"/>
      <c r="T188" s="157"/>
      <c r="AT188" s="152" t="s">
        <v>163</v>
      </c>
      <c r="AU188" s="152" t="s">
        <v>82</v>
      </c>
      <c r="AV188" s="12" t="s">
        <v>82</v>
      </c>
      <c r="AW188" s="12" t="s">
        <v>35</v>
      </c>
      <c r="AX188" s="12" t="s">
        <v>73</v>
      </c>
      <c r="AY188" s="152" t="s">
        <v>150</v>
      </c>
    </row>
    <row r="189" spans="2:65" s="12" customFormat="1" ht="11.25">
      <c r="B189" s="151"/>
      <c r="D189" s="145" t="s">
        <v>163</v>
      </c>
      <c r="E189" s="152" t="s">
        <v>28</v>
      </c>
      <c r="F189" s="153" t="s">
        <v>1088</v>
      </c>
      <c r="H189" s="154">
        <v>34.159999999999997</v>
      </c>
      <c r="I189" s="155"/>
      <c r="L189" s="151"/>
      <c r="M189" s="156"/>
      <c r="T189" s="157"/>
      <c r="AT189" s="152" t="s">
        <v>163</v>
      </c>
      <c r="AU189" s="152" t="s">
        <v>82</v>
      </c>
      <c r="AV189" s="12" t="s">
        <v>82</v>
      </c>
      <c r="AW189" s="12" t="s">
        <v>35</v>
      </c>
      <c r="AX189" s="12" t="s">
        <v>73</v>
      </c>
      <c r="AY189" s="152" t="s">
        <v>150</v>
      </c>
    </row>
    <row r="190" spans="2:65" s="13" customFormat="1" ht="11.25">
      <c r="B190" s="158"/>
      <c r="D190" s="145" t="s">
        <v>163</v>
      </c>
      <c r="E190" s="159" t="s">
        <v>28</v>
      </c>
      <c r="F190" s="160" t="s">
        <v>167</v>
      </c>
      <c r="H190" s="161">
        <v>84.59</v>
      </c>
      <c r="I190" s="162"/>
      <c r="L190" s="158"/>
      <c r="M190" s="163"/>
      <c r="T190" s="164"/>
      <c r="AT190" s="159" t="s">
        <v>163</v>
      </c>
      <c r="AU190" s="159" t="s">
        <v>82</v>
      </c>
      <c r="AV190" s="13" t="s">
        <v>157</v>
      </c>
      <c r="AW190" s="13" t="s">
        <v>35</v>
      </c>
      <c r="AX190" s="13" t="s">
        <v>80</v>
      </c>
      <c r="AY190" s="159" t="s">
        <v>150</v>
      </c>
    </row>
    <row r="191" spans="2:65" s="1" customFormat="1" ht="33" customHeight="1">
      <c r="B191" s="33"/>
      <c r="C191" s="132" t="s">
        <v>284</v>
      </c>
      <c r="D191" s="132" t="s">
        <v>152</v>
      </c>
      <c r="E191" s="133" t="s">
        <v>1089</v>
      </c>
      <c r="F191" s="134" t="s">
        <v>1090</v>
      </c>
      <c r="G191" s="135" t="s">
        <v>236</v>
      </c>
      <c r="H191" s="136">
        <v>7.62</v>
      </c>
      <c r="I191" s="137"/>
      <c r="J191" s="138">
        <f>ROUND(I191*H191,2)</f>
        <v>0</v>
      </c>
      <c r="K191" s="134" t="s">
        <v>156</v>
      </c>
      <c r="L191" s="33"/>
      <c r="M191" s="139" t="s">
        <v>28</v>
      </c>
      <c r="N191" s="140" t="s">
        <v>44</v>
      </c>
      <c r="P191" s="141">
        <f>O191*H191</f>
        <v>0</v>
      </c>
      <c r="Q191" s="141">
        <v>0.14610000000000001</v>
      </c>
      <c r="R191" s="141">
        <f>Q191*H191</f>
        <v>1.1132820000000001</v>
      </c>
      <c r="S191" s="141">
        <v>0</v>
      </c>
      <c r="T191" s="142">
        <f>S191*H191</f>
        <v>0</v>
      </c>
      <c r="AR191" s="143" t="s">
        <v>157</v>
      </c>
      <c r="AT191" s="143" t="s">
        <v>152</v>
      </c>
      <c r="AU191" s="143" t="s">
        <v>82</v>
      </c>
      <c r="AY191" s="18" t="s">
        <v>150</v>
      </c>
      <c r="BE191" s="144">
        <f>IF(N191="základní",J191,0)</f>
        <v>0</v>
      </c>
      <c r="BF191" s="144">
        <f>IF(N191="snížená",J191,0)</f>
        <v>0</v>
      </c>
      <c r="BG191" s="144">
        <f>IF(N191="zákl. přenesená",J191,0)</f>
        <v>0</v>
      </c>
      <c r="BH191" s="144">
        <f>IF(N191="sníž. přenesená",J191,0)</f>
        <v>0</v>
      </c>
      <c r="BI191" s="144">
        <f>IF(N191="nulová",J191,0)</f>
        <v>0</v>
      </c>
      <c r="BJ191" s="18" t="s">
        <v>80</v>
      </c>
      <c r="BK191" s="144">
        <f>ROUND(I191*H191,2)</f>
        <v>0</v>
      </c>
      <c r="BL191" s="18" t="s">
        <v>157</v>
      </c>
      <c r="BM191" s="143" t="s">
        <v>1091</v>
      </c>
    </row>
    <row r="192" spans="2:65" s="1" customFormat="1" ht="39">
      <c r="B192" s="33"/>
      <c r="D192" s="145" t="s">
        <v>159</v>
      </c>
      <c r="F192" s="146" t="s">
        <v>1092</v>
      </c>
      <c r="I192" s="147"/>
      <c r="L192" s="33"/>
      <c r="M192" s="148"/>
      <c r="T192" s="54"/>
      <c r="AT192" s="18" t="s">
        <v>159</v>
      </c>
      <c r="AU192" s="18" t="s">
        <v>82</v>
      </c>
    </row>
    <row r="193" spans="2:65" s="1" customFormat="1" ht="11.25">
      <c r="B193" s="33"/>
      <c r="D193" s="149" t="s">
        <v>161</v>
      </c>
      <c r="F193" s="150" t="s">
        <v>1093</v>
      </c>
      <c r="I193" s="147"/>
      <c r="L193" s="33"/>
      <c r="M193" s="148"/>
      <c r="T193" s="54"/>
      <c r="AT193" s="18" t="s">
        <v>161</v>
      </c>
      <c r="AU193" s="18" t="s">
        <v>82</v>
      </c>
    </row>
    <row r="194" spans="2:65" s="14" customFormat="1" ht="11.25">
      <c r="B194" s="176"/>
      <c r="D194" s="145" t="s">
        <v>163</v>
      </c>
      <c r="E194" s="177" t="s">
        <v>28</v>
      </c>
      <c r="F194" s="178" t="s">
        <v>1058</v>
      </c>
      <c r="H194" s="177" t="s">
        <v>28</v>
      </c>
      <c r="I194" s="179"/>
      <c r="L194" s="176"/>
      <c r="M194" s="180"/>
      <c r="T194" s="181"/>
      <c r="AT194" s="177" t="s">
        <v>163</v>
      </c>
      <c r="AU194" s="177" t="s">
        <v>82</v>
      </c>
      <c r="AV194" s="14" t="s">
        <v>80</v>
      </c>
      <c r="AW194" s="14" t="s">
        <v>35</v>
      </c>
      <c r="AX194" s="14" t="s">
        <v>73</v>
      </c>
      <c r="AY194" s="177" t="s">
        <v>150</v>
      </c>
    </row>
    <row r="195" spans="2:65" s="12" customFormat="1" ht="11.25">
      <c r="B195" s="151"/>
      <c r="D195" s="145" t="s">
        <v>163</v>
      </c>
      <c r="E195" s="152" t="s">
        <v>28</v>
      </c>
      <c r="F195" s="153" t="s">
        <v>1094</v>
      </c>
      <c r="H195" s="154">
        <v>4.5599999999999996</v>
      </c>
      <c r="I195" s="155"/>
      <c r="L195" s="151"/>
      <c r="M195" s="156"/>
      <c r="T195" s="157"/>
      <c r="AT195" s="152" t="s">
        <v>163</v>
      </c>
      <c r="AU195" s="152" t="s">
        <v>82</v>
      </c>
      <c r="AV195" s="12" t="s">
        <v>82</v>
      </c>
      <c r="AW195" s="12" t="s">
        <v>35</v>
      </c>
      <c r="AX195" s="12" t="s">
        <v>73</v>
      </c>
      <c r="AY195" s="152" t="s">
        <v>150</v>
      </c>
    </row>
    <row r="196" spans="2:65" s="12" customFormat="1" ht="11.25">
      <c r="B196" s="151"/>
      <c r="D196" s="145" t="s">
        <v>163</v>
      </c>
      <c r="E196" s="152" t="s">
        <v>28</v>
      </c>
      <c r="F196" s="153" t="s">
        <v>1095</v>
      </c>
      <c r="H196" s="154">
        <v>3.06</v>
      </c>
      <c r="I196" s="155"/>
      <c r="L196" s="151"/>
      <c r="M196" s="156"/>
      <c r="T196" s="157"/>
      <c r="AT196" s="152" t="s">
        <v>163</v>
      </c>
      <c r="AU196" s="152" t="s">
        <v>82</v>
      </c>
      <c r="AV196" s="12" t="s">
        <v>82</v>
      </c>
      <c r="AW196" s="12" t="s">
        <v>35</v>
      </c>
      <c r="AX196" s="12" t="s">
        <v>73</v>
      </c>
      <c r="AY196" s="152" t="s">
        <v>150</v>
      </c>
    </row>
    <row r="197" spans="2:65" s="13" customFormat="1" ht="11.25">
      <c r="B197" s="158"/>
      <c r="D197" s="145" t="s">
        <v>163</v>
      </c>
      <c r="E197" s="159" t="s">
        <v>28</v>
      </c>
      <c r="F197" s="160" t="s">
        <v>167</v>
      </c>
      <c r="H197" s="161">
        <v>7.6199999999999992</v>
      </c>
      <c r="I197" s="162"/>
      <c r="L197" s="158"/>
      <c r="M197" s="163"/>
      <c r="T197" s="164"/>
      <c r="AT197" s="159" t="s">
        <v>163</v>
      </c>
      <c r="AU197" s="159" t="s">
        <v>82</v>
      </c>
      <c r="AV197" s="13" t="s">
        <v>157</v>
      </c>
      <c r="AW197" s="13" t="s">
        <v>35</v>
      </c>
      <c r="AX197" s="13" t="s">
        <v>80</v>
      </c>
      <c r="AY197" s="159" t="s">
        <v>150</v>
      </c>
    </row>
    <row r="198" spans="2:65" s="1" customFormat="1" ht="37.9" customHeight="1">
      <c r="B198" s="33"/>
      <c r="C198" s="166" t="s">
        <v>290</v>
      </c>
      <c r="D198" s="166" t="s">
        <v>215</v>
      </c>
      <c r="E198" s="167" t="s">
        <v>376</v>
      </c>
      <c r="F198" s="168" t="s">
        <v>377</v>
      </c>
      <c r="G198" s="169" t="s">
        <v>236</v>
      </c>
      <c r="H198" s="170">
        <v>56.64</v>
      </c>
      <c r="I198" s="171"/>
      <c r="J198" s="172">
        <f>ROUND(I198*H198,2)</f>
        <v>0</v>
      </c>
      <c r="K198" s="168" t="s">
        <v>28</v>
      </c>
      <c r="L198" s="173"/>
      <c r="M198" s="174" t="s">
        <v>28</v>
      </c>
      <c r="N198" s="175" t="s">
        <v>44</v>
      </c>
      <c r="P198" s="141">
        <f>O198*H198</f>
        <v>0</v>
      </c>
      <c r="Q198" s="141">
        <v>0.126</v>
      </c>
      <c r="R198" s="141">
        <f>Q198*H198</f>
        <v>7.1366399999999999</v>
      </c>
      <c r="S198" s="141">
        <v>0</v>
      </c>
      <c r="T198" s="142">
        <f>S198*H198</f>
        <v>0</v>
      </c>
      <c r="AR198" s="143" t="s">
        <v>214</v>
      </c>
      <c r="AT198" s="143" t="s">
        <v>215</v>
      </c>
      <c r="AU198" s="143" t="s">
        <v>82</v>
      </c>
      <c r="AY198" s="18" t="s">
        <v>150</v>
      </c>
      <c r="BE198" s="144">
        <f>IF(N198="základní",J198,0)</f>
        <v>0</v>
      </c>
      <c r="BF198" s="144">
        <f>IF(N198="snížená",J198,0)</f>
        <v>0</v>
      </c>
      <c r="BG198" s="144">
        <f>IF(N198="zákl. přenesená",J198,0)</f>
        <v>0</v>
      </c>
      <c r="BH198" s="144">
        <f>IF(N198="sníž. přenesená",J198,0)</f>
        <v>0</v>
      </c>
      <c r="BI198" s="144">
        <f>IF(N198="nulová",J198,0)</f>
        <v>0</v>
      </c>
      <c r="BJ198" s="18" t="s">
        <v>80</v>
      </c>
      <c r="BK198" s="144">
        <f>ROUND(I198*H198,2)</f>
        <v>0</v>
      </c>
      <c r="BL198" s="18" t="s">
        <v>157</v>
      </c>
      <c r="BM198" s="143" t="s">
        <v>378</v>
      </c>
    </row>
    <row r="199" spans="2:65" s="1" customFormat="1" ht="19.5">
      <c r="B199" s="33"/>
      <c r="D199" s="145" t="s">
        <v>159</v>
      </c>
      <c r="F199" s="146" t="s">
        <v>379</v>
      </c>
      <c r="I199" s="147"/>
      <c r="L199" s="33"/>
      <c r="M199" s="148"/>
      <c r="T199" s="54"/>
      <c r="AT199" s="18" t="s">
        <v>159</v>
      </c>
      <c r="AU199" s="18" t="s">
        <v>82</v>
      </c>
    </row>
    <row r="200" spans="2:65" s="1" customFormat="1" ht="19.5">
      <c r="B200" s="33"/>
      <c r="D200" s="145" t="s">
        <v>192</v>
      </c>
      <c r="F200" s="165" t="s">
        <v>380</v>
      </c>
      <c r="I200" s="147"/>
      <c r="L200" s="33"/>
      <c r="M200" s="148"/>
      <c r="T200" s="54"/>
      <c r="AT200" s="18" t="s">
        <v>192</v>
      </c>
      <c r="AU200" s="18" t="s">
        <v>82</v>
      </c>
    </row>
    <row r="201" spans="2:65" s="14" customFormat="1" ht="11.25">
      <c r="B201" s="176"/>
      <c r="D201" s="145" t="s">
        <v>163</v>
      </c>
      <c r="E201" s="177" t="s">
        <v>28</v>
      </c>
      <c r="F201" s="178" t="s">
        <v>1096</v>
      </c>
      <c r="H201" s="177" t="s">
        <v>28</v>
      </c>
      <c r="I201" s="179"/>
      <c r="L201" s="176"/>
      <c r="M201" s="180"/>
      <c r="T201" s="181"/>
      <c r="AT201" s="177" t="s">
        <v>163</v>
      </c>
      <c r="AU201" s="177" t="s">
        <v>82</v>
      </c>
      <c r="AV201" s="14" t="s">
        <v>80</v>
      </c>
      <c r="AW201" s="14" t="s">
        <v>35</v>
      </c>
      <c r="AX201" s="14" t="s">
        <v>73</v>
      </c>
      <c r="AY201" s="177" t="s">
        <v>150</v>
      </c>
    </row>
    <row r="202" spans="2:65" s="12" customFormat="1" ht="11.25">
      <c r="B202" s="151"/>
      <c r="D202" s="145" t="s">
        <v>163</v>
      </c>
      <c r="E202" s="152" t="s">
        <v>28</v>
      </c>
      <c r="F202" s="153" t="s">
        <v>1097</v>
      </c>
      <c r="H202" s="154">
        <v>54.99</v>
      </c>
      <c r="I202" s="155"/>
      <c r="L202" s="151"/>
      <c r="M202" s="156"/>
      <c r="T202" s="157"/>
      <c r="AT202" s="152" t="s">
        <v>163</v>
      </c>
      <c r="AU202" s="152" t="s">
        <v>82</v>
      </c>
      <c r="AV202" s="12" t="s">
        <v>82</v>
      </c>
      <c r="AW202" s="12" t="s">
        <v>35</v>
      </c>
      <c r="AX202" s="12" t="s">
        <v>73</v>
      </c>
      <c r="AY202" s="152" t="s">
        <v>150</v>
      </c>
    </row>
    <row r="203" spans="2:65" s="13" customFormat="1" ht="11.25">
      <c r="B203" s="158"/>
      <c r="D203" s="145" t="s">
        <v>163</v>
      </c>
      <c r="E203" s="159" t="s">
        <v>28</v>
      </c>
      <c r="F203" s="160" t="s">
        <v>167</v>
      </c>
      <c r="H203" s="161">
        <v>54.99</v>
      </c>
      <c r="I203" s="162"/>
      <c r="L203" s="158"/>
      <c r="M203" s="163"/>
      <c r="T203" s="164"/>
      <c r="AT203" s="159" t="s">
        <v>163</v>
      </c>
      <c r="AU203" s="159" t="s">
        <v>82</v>
      </c>
      <c r="AV203" s="13" t="s">
        <v>157</v>
      </c>
      <c r="AW203" s="13" t="s">
        <v>35</v>
      </c>
      <c r="AX203" s="13" t="s">
        <v>80</v>
      </c>
      <c r="AY203" s="159" t="s">
        <v>150</v>
      </c>
    </row>
    <row r="204" spans="2:65" s="12" customFormat="1" ht="11.25">
      <c r="B204" s="151"/>
      <c r="D204" s="145" t="s">
        <v>163</v>
      </c>
      <c r="F204" s="153" t="s">
        <v>1098</v>
      </c>
      <c r="H204" s="154">
        <v>56.64</v>
      </c>
      <c r="I204" s="155"/>
      <c r="L204" s="151"/>
      <c r="M204" s="156"/>
      <c r="T204" s="157"/>
      <c r="AT204" s="152" t="s">
        <v>163</v>
      </c>
      <c r="AU204" s="152" t="s">
        <v>82</v>
      </c>
      <c r="AV204" s="12" t="s">
        <v>82</v>
      </c>
      <c r="AW204" s="12" t="s">
        <v>4</v>
      </c>
      <c r="AX204" s="12" t="s">
        <v>80</v>
      </c>
      <c r="AY204" s="152" t="s">
        <v>150</v>
      </c>
    </row>
    <row r="205" spans="2:65" s="1" customFormat="1" ht="24.2" customHeight="1">
      <c r="B205" s="33"/>
      <c r="C205" s="166" t="s">
        <v>297</v>
      </c>
      <c r="D205" s="166" t="s">
        <v>215</v>
      </c>
      <c r="E205" s="167" t="s">
        <v>384</v>
      </c>
      <c r="F205" s="168" t="s">
        <v>385</v>
      </c>
      <c r="G205" s="169" t="s">
        <v>236</v>
      </c>
      <c r="H205" s="170">
        <v>38.337000000000003</v>
      </c>
      <c r="I205" s="171"/>
      <c r="J205" s="172">
        <f>ROUND(I205*H205,2)</f>
        <v>0</v>
      </c>
      <c r="K205" s="168" t="s">
        <v>28</v>
      </c>
      <c r="L205" s="173"/>
      <c r="M205" s="174" t="s">
        <v>28</v>
      </c>
      <c r="N205" s="175" t="s">
        <v>44</v>
      </c>
      <c r="P205" s="141">
        <f>O205*H205</f>
        <v>0</v>
      </c>
      <c r="Q205" s="141">
        <v>0.186</v>
      </c>
      <c r="R205" s="141">
        <f>Q205*H205</f>
        <v>7.1306820000000002</v>
      </c>
      <c r="S205" s="141">
        <v>0</v>
      </c>
      <c r="T205" s="142">
        <f>S205*H205</f>
        <v>0</v>
      </c>
      <c r="AR205" s="143" t="s">
        <v>214</v>
      </c>
      <c r="AT205" s="143" t="s">
        <v>215</v>
      </c>
      <c r="AU205" s="143" t="s">
        <v>82</v>
      </c>
      <c r="AY205" s="18" t="s">
        <v>150</v>
      </c>
      <c r="BE205" s="144">
        <f>IF(N205="základní",J205,0)</f>
        <v>0</v>
      </c>
      <c r="BF205" s="144">
        <f>IF(N205="snížená",J205,0)</f>
        <v>0</v>
      </c>
      <c r="BG205" s="144">
        <f>IF(N205="zákl. přenesená",J205,0)</f>
        <v>0</v>
      </c>
      <c r="BH205" s="144">
        <f>IF(N205="sníž. přenesená",J205,0)</f>
        <v>0</v>
      </c>
      <c r="BI205" s="144">
        <f>IF(N205="nulová",J205,0)</f>
        <v>0</v>
      </c>
      <c r="BJ205" s="18" t="s">
        <v>80</v>
      </c>
      <c r="BK205" s="144">
        <f>ROUND(I205*H205,2)</f>
        <v>0</v>
      </c>
      <c r="BL205" s="18" t="s">
        <v>157</v>
      </c>
      <c r="BM205" s="143" t="s">
        <v>386</v>
      </c>
    </row>
    <row r="206" spans="2:65" s="1" customFormat="1" ht="19.5">
      <c r="B206" s="33"/>
      <c r="D206" s="145" t="s">
        <v>159</v>
      </c>
      <c r="F206" s="146" t="s">
        <v>385</v>
      </c>
      <c r="I206" s="147"/>
      <c r="L206" s="33"/>
      <c r="M206" s="148"/>
      <c r="T206" s="54"/>
      <c r="AT206" s="18" t="s">
        <v>159</v>
      </c>
      <c r="AU206" s="18" t="s">
        <v>82</v>
      </c>
    </row>
    <row r="207" spans="2:65" s="14" customFormat="1" ht="11.25">
      <c r="B207" s="176"/>
      <c r="D207" s="145" t="s">
        <v>163</v>
      </c>
      <c r="E207" s="177" t="s">
        <v>28</v>
      </c>
      <c r="F207" s="178" t="s">
        <v>1099</v>
      </c>
      <c r="H207" s="177" t="s">
        <v>28</v>
      </c>
      <c r="I207" s="179"/>
      <c r="L207" s="176"/>
      <c r="M207" s="180"/>
      <c r="T207" s="181"/>
      <c r="AT207" s="177" t="s">
        <v>163</v>
      </c>
      <c r="AU207" s="177" t="s">
        <v>82</v>
      </c>
      <c r="AV207" s="14" t="s">
        <v>80</v>
      </c>
      <c r="AW207" s="14" t="s">
        <v>35</v>
      </c>
      <c r="AX207" s="14" t="s">
        <v>73</v>
      </c>
      <c r="AY207" s="177" t="s">
        <v>150</v>
      </c>
    </row>
    <row r="208" spans="2:65" s="12" customFormat="1" ht="11.25">
      <c r="B208" s="151"/>
      <c r="D208" s="145" t="s">
        <v>163</v>
      </c>
      <c r="E208" s="152" t="s">
        <v>28</v>
      </c>
      <c r="F208" s="153" t="s">
        <v>1100</v>
      </c>
      <c r="H208" s="154">
        <v>37.22</v>
      </c>
      <c r="I208" s="155"/>
      <c r="L208" s="151"/>
      <c r="M208" s="156"/>
      <c r="T208" s="157"/>
      <c r="AT208" s="152" t="s">
        <v>163</v>
      </c>
      <c r="AU208" s="152" t="s">
        <v>82</v>
      </c>
      <c r="AV208" s="12" t="s">
        <v>82</v>
      </c>
      <c r="AW208" s="12" t="s">
        <v>35</v>
      </c>
      <c r="AX208" s="12" t="s">
        <v>80</v>
      </c>
      <c r="AY208" s="152" t="s">
        <v>150</v>
      </c>
    </row>
    <row r="209" spans="2:65" s="12" customFormat="1" ht="11.25">
      <c r="B209" s="151"/>
      <c r="D209" s="145" t="s">
        <v>163</v>
      </c>
      <c r="F209" s="153" t="s">
        <v>1101</v>
      </c>
      <c r="H209" s="154">
        <v>38.337000000000003</v>
      </c>
      <c r="I209" s="155"/>
      <c r="L209" s="151"/>
      <c r="M209" s="156"/>
      <c r="T209" s="157"/>
      <c r="AT209" s="152" t="s">
        <v>163</v>
      </c>
      <c r="AU209" s="152" t="s">
        <v>82</v>
      </c>
      <c r="AV209" s="12" t="s">
        <v>82</v>
      </c>
      <c r="AW209" s="12" t="s">
        <v>4</v>
      </c>
      <c r="AX209" s="12" t="s">
        <v>80</v>
      </c>
      <c r="AY209" s="152" t="s">
        <v>150</v>
      </c>
    </row>
    <row r="210" spans="2:65" s="11" customFormat="1" ht="22.9" customHeight="1">
      <c r="B210" s="120"/>
      <c r="D210" s="121" t="s">
        <v>72</v>
      </c>
      <c r="E210" s="130" t="s">
        <v>220</v>
      </c>
      <c r="F210" s="130" t="s">
        <v>494</v>
      </c>
      <c r="I210" s="123"/>
      <c r="J210" s="131">
        <f>BK210</f>
        <v>0</v>
      </c>
      <c r="L210" s="120"/>
      <c r="M210" s="125"/>
      <c r="P210" s="126">
        <f>P211+SUM(P212:P382)</f>
        <v>0</v>
      </c>
      <c r="R210" s="126">
        <f>R211+SUM(R212:R382)</f>
        <v>45.785987700000014</v>
      </c>
      <c r="T210" s="127">
        <f>T211+SUM(T212:T382)</f>
        <v>175.02674999999999</v>
      </c>
      <c r="AR210" s="121" t="s">
        <v>80</v>
      </c>
      <c r="AT210" s="128" t="s">
        <v>72</v>
      </c>
      <c r="AU210" s="128" t="s">
        <v>80</v>
      </c>
      <c r="AY210" s="121" t="s">
        <v>150</v>
      </c>
      <c r="BK210" s="129">
        <f>BK211+SUM(BK212:BK382)</f>
        <v>0</v>
      </c>
    </row>
    <row r="211" spans="2:65" s="1" customFormat="1" ht="24.2" customHeight="1">
      <c r="B211" s="33"/>
      <c r="C211" s="132" t="s">
        <v>7</v>
      </c>
      <c r="D211" s="132" t="s">
        <v>152</v>
      </c>
      <c r="E211" s="133" t="s">
        <v>1102</v>
      </c>
      <c r="F211" s="134" t="s">
        <v>1103</v>
      </c>
      <c r="G211" s="135" t="s">
        <v>417</v>
      </c>
      <c r="H211" s="136">
        <v>1</v>
      </c>
      <c r="I211" s="137"/>
      <c r="J211" s="138">
        <f>ROUND(I211*H211,2)</f>
        <v>0</v>
      </c>
      <c r="K211" s="134" t="s">
        <v>156</v>
      </c>
      <c r="L211" s="33"/>
      <c r="M211" s="139" t="s">
        <v>28</v>
      </c>
      <c r="N211" s="140" t="s">
        <v>44</v>
      </c>
      <c r="P211" s="141">
        <f>O211*H211</f>
        <v>0</v>
      </c>
      <c r="Q211" s="141">
        <v>3.0000000000000001E-5</v>
      </c>
      <c r="R211" s="141">
        <f>Q211*H211</f>
        <v>3.0000000000000001E-5</v>
      </c>
      <c r="S211" s="141">
        <v>0</v>
      </c>
      <c r="T211" s="142">
        <f>S211*H211</f>
        <v>0</v>
      </c>
      <c r="AR211" s="143" t="s">
        <v>157</v>
      </c>
      <c r="AT211" s="143" t="s">
        <v>152</v>
      </c>
      <c r="AU211" s="143" t="s">
        <v>82</v>
      </c>
      <c r="AY211" s="18" t="s">
        <v>150</v>
      </c>
      <c r="BE211" s="144">
        <f>IF(N211="základní",J211,0)</f>
        <v>0</v>
      </c>
      <c r="BF211" s="144">
        <f>IF(N211="snížená",J211,0)</f>
        <v>0</v>
      </c>
      <c r="BG211" s="144">
        <f>IF(N211="zákl. přenesená",J211,0)</f>
        <v>0</v>
      </c>
      <c r="BH211" s="144">
        <f>IF(N211="sníž. přenesená",J211,0)</f>
        <v>0</v>
      </c>
      <c r="BI211" s="144">
        <f>IF(N211="nulová",J211,0)</f>
        <v>0</v>
      </c>
      <c r="BJ211" s="18" t="s">
        <v>80</v>
      </c>
      <c r="BK211" s="144">
        <f>ROUND(I211*H211,2)</f>
        <v>0</v>
      </c>
      <c r="BL211" s="18" t="s">
        <v>157</v>
      </c>
      <c r="BM211" s="143" t="s">
        <v>1104</v>
      </c>
    </row>
    <row r="212" spans="2:65" s="1" customFormat="1" ht="19.5">
      <c r="B212" s="33"/>
      <c r="D212" s="145" t="s">
        <v>159</v>
      </c>
      <c r="F212" s="146" t="s">
        <v>1105</v>
      </c>
      <c r="I212" s="147"/>
      <c r="L212" s="33"/>
      <c r="M212" s="148"/>
      <c r="T212" s="54"/>
      <c r="AT212" s="18" t="s">
        <v>159</v>
      </c>
      <c r="AU212" s="18" t="s">
        <v>82</v>
      </c>
    </row>
    <row r="213" spans="2:65" s="1" customFormat="1" ht="11.25">
      <c r="B213" s="33"/>
      <c r="D213" s="149" t="s">
        <v>161</v>
      </c>
      <c r="F213" s="150" t="s">
        <v>1106</v>
      </c>
      <c r="I213" s="147"/>
      <c r="L213" s="33"/>
      <c r="M213" s="148"/>
      <c r="T213" s="54"/>
      <c r="AT213" s="18" t="s">
        <v>161</v>
      </c>
      <c r="AU213" s="18" t="s">
        <v>82</v>
      </c>
    </row>
    <row r="214" spans="2:65" s="12" customFormat="1" ht="11.25">
      <c r="B214" s="151"/>
      <c r="D214" s="145" t="s">
        <v>163</v>
      </c>
      <c r="E214" s="152" t="s">
        <v>28</v>
      </c>
      <c r="F214" s="153" t="s">
        <v>80</v>
      </c>
      <c r="H214" s="154">
        <v>1</v>
      </c>
      <c r="I214" s="155"/>
      <c r="L214" s="151"/>
      <c r="M214" s="156"/>
      <c r="T214" s="157"/>
      <c r="AT214" s="152" t="s">
        <v>163</v>
      </c>
      <c r="AU214" s="152" t="s">
        <v>82</v>
      </c>
      <c r="AV214" s="12" t="s">
        <v>82</v>
      </c>
      <c r="AW214" s="12" t="s">
        <v>35</v>
      </c>
      <c r="AX214" s="12" t="s">
        <v>80</v>
      </c>
      <c r="AY214" s="152" t="s">
        <v>150</v>
      </c>
    </row>
    <row r="215" spans="2:65" s="1" customFormat="1" ht="16.5" customHeight="1">
      <c r="B215" s="33"/>
      <c r="C215" s="166" t="s">
        <v>309</v>
      </c>
      <c r="D215" s="166" t="s">
        <v>215</v>
      </c>
      <c r="E215" s="167" t="s">
        <v>1107</v>
      </c>
      <c r="F215" s="168" t="s">
        <v>1108</v>
      </c>
      <c r="G215" s="169" t="s">
        <v>417</v>
      </c>
      <c r="H215" s="170">
        <v>1</v>
      </c>
      <c r="I215" s="171"/>
      <c r="J215" s="172">
        <f>ROUND(I215*H215,2)</f>
        <v>0</v>
      </c>
      <c r="K215" s="168" t="s">
        <v>156</v>
      </c>
      <c r="L215" s="173"/>
      <c r="M215" s="174" t="s">
        <v>28</v>
      </c>
      <c r="N215" s="175" t="s">
        <v>44</v>
      </c>
      <c r="P215" s="141">
        <f>O215*H215</f>
        <v>0</v>
      </c>
      <c r="Q215" s="141">
        <v>1.8E-3</v>
      </c>
      <c r="R215" s="141">
        <f>Q215*H215</f>
        <v>1.8E-3</v>
      </c>
      <c r="S215" s="141">
        <v>0</v>
      </c>
      <c r="T215" s="142">
        <f>S215*H215</f>
        <v>0</v>
      </c>
      <c r="AR215" s="143" t="s">
        <v>214</v>
      </c>
      <c r="AT215" s="143" t="s">
        <v>215</v>
      </c>
      <c r="AU215" s="143" t="s">
        <v>82</v>
      </c>
      <c r="AY215" s="18" t="s">
        <v>150</v>
      </c>
      <c r="BE215" s="144">
        <f>IF(N215="základní",J215,0)</f>
        <v>0</v>
      </c>
      <c r="BF215" s="144">
        <f>IF(N215="snížená",J215,0)</f>
        <v>0</v>
      </c>
      <c r="BG215" s="144">
        <f>IF(N215="zákl. přenesená",J215,0)</f>
        <v>0</v>
      </c>
      <c r="BH215" s="144">
        <f>IF(N215="sníž. přenesená",J215,0)</f>
        <v>0</v>
      </c>
      <c r="BI215" s="144">
        <f>IF(N215="nulová",J215,0)</f>
        <v>0</v>
      </c>
      <c r="BJ215" s="18" t="s">
        <v>80</v>
      </c>
      <c r="BK215" s="144">
        <f>ROUND(I215*H215,2)</f>
        <v>0</v>
      </c>
      <c r="BL215" s="18" t="s">
        <v>157</v>
      </c>
      <c r="BM215" s="143" t="s">
        <v>1109</v>
      </c>
    </row>
    <row r="216" spans="2:65" s="1" customFormat="1" ht="11.25">
      <c r="B216" s="33"/>
      <c r="D216" s="145" t="s">
        <v>159</v>
      </c>
      <c r="F216" s="146" t="s">
        <v>1108</v>
      </c>
      <c r="I216" s="147"/>
      <c r="L216" s="33"/>
      <c r="M216" s="148"/>
      <c r="T216" s="54"/>
      <c r="AT216" s="18" t="s">
        <v>159</v>
      </c>
      <c r="AU216" s="18" t="s">
        <v>82</v>
      </c>
    </row>
    <row r="217" spans="2:65" s="12" customFormat="1" ht="11.25">
      <c r="B217" s="151"/>
      <c r="D217" s="145" t="s">
        <v>163</v>
      </c>
      <c r="E217" s="152" t="s">
        <v>28</v>
      </c>
      <c r="F217" s="153" t="s">
        <v>80</v>
      </c>
      <c r="H217" s="154">
        <v>1</v>
      </c>
      <c r="I217" s="155"/>
      <c r="L217" s="151"/>
      <c r="M217" s="156"/>
      <c r="T217" s="157"/>
      <c r="AT217" s="152" t="s">
        <v>163</v>
      </c>
      <c r="AU217" s="152" t="s">
        <v>82</v>
      </c>
      <c r="AV217" s="12" t="s">
        <v>82</v>
      </c>
      <c r="AW217" s="12" t="s">
        <v>35</v>
      </c>
      <c r="AX217" s="12" t="s">
        <v>80</v>
      </c>
      <c r="AY217" s="152" t="s">
        <v>150</v>
      </c>
    </row>
    <row r="218" spans="2:65" s="1" customFormat="1" ht="24.2" customHeight="1">
      <c r="B218" s="33"/>
      <c r="C218" s="132" t="s">
        <v>316</v>
      </c>
      <c r="D218" s="132" t="s">
        <v>152</v>
      </c>
      <c r="E218" s="133" t="s">
        <v>496</v>
      </c>
      <c r="F218" s="134" t="s">
        <v>497</v>
      </c>
      <c r="G218" s="135" t="s">
        <v>417</v>
      </c>
      <c r="H218" s="136">
        <v>6</v>
      </c>
      <c r="I218" s="137"/>
      <c r="J218" s="138">
        <f>ROUND(I218*H218,2)</f>
        <v>0</v>
      </c>
      <c r="K218" s="134" t="s">
        <v>156</v>
      </c>
      <c r="L218" s="33"/>
      <c r="M218" s="139" t="s">
        <v>28</v>
      </c>
      <c r="N218" s="140" t="s">
        <v>44</v>
      </c>
      <c r="P218" s="141">
        <f>O218*H218</f>
        <v>0</v>
      </c>
      <c r="Q218" s="141">
        <v>6.9999999999999999E-4</v>
      </c>
      <c r="R218" s="141">
        <f>Q218*H218</f>
        <v>4.1999999999999997E-3</v>
      </c>
      <c r="S218" s="141">
        <v>0</v>
      </c>
      <c r="T218" s="142">
        <f>S218*H218</f>
        <v>0</v>
      </c>
      <c r="AR218" s="143" t="s">
        <v>157</v>
      </c>
      <c r="AT218" s="143" t="s">
        <v>152</v>
      </c>
      <c r="AU218" s="143" t="s">
        <v>82</v>
      </c>
      <c r="AY218" s="18" t="s">
        <v>150</v>
      </c>
      <c r="BE218" s="144">
        <f>IF(N218="základní",J218,0)</f>
        <v>0</v>
      </c>
      <c r="BF218" s="144">
        <f>IF(N218="snížená",J218,0)</f>
        <v>0</v>
      </c>
      <c r="BG218" s="144">
        <f>IF(N218="zákl. přenesená",J218,0)</f>
        <v>0</v>
      </c>
      <c r="BH218" s="144">
        <f>IF(N218="sníž. přenesená",J218,0)</f>
        <v>0</v>
      </c>
      <c r="BI218" s="144">
        <f>IF(N218="nulová",J218,0)</f>
        <v>0</v>
      </c>
      <c r="BJ218" s="18" t="s">
        <v>80</v>
      </c>
      <c r="BK218" s="144">
        <f>ROUND(I218*H218,2)</f>
        <v>0</v>
      </c>
      <c r="BL218" s="18" t="s">
        <v>157</v>
      </c>
      <c r="BM218" s="143" t="s">
        <v>498</v>
      </c>
    </row>
    <row r="219" spans="2:65" s="1" customFormat="1" ht="19.5">
      <c r="B219" s="33"/>
      <c r="D219" s="145" t="s">
        <v>159</v>
      </c>
      <c r="F219" s="146" t="s">
        <v>499</v>
      </c>
      <c r="I219" s="147"/>
      <c r="L219" s="33"/>
      <c r="M219" s="148"/>
      <c r="T219" s="54"/>
      <c r="AT219" s="18" t="s">
        <v>159</v>
      </c>
      <c r="AU219" s="18" t="s">
        <v>82</v>
      </c>
    </row>
    <row r="220" spans="2:65" s="1" customFormat="1" ht="11.25">
      <c r="B220" s="33"/>
      <c r="D220" s="149" t="s">
        <v>161</v>
      </c>
      <c r="F220" s="150" t="s">
        <v>500</v>
      </c>
      <c r="I220" s="147"/>
      <c r="L220" s="33"/>
      <c r="M220" s="148"/>
      <c r="T220" s="54"/>
      <c r="AT220" s="18" t="s">
        <v>161</v>
      </c>
      <c r="AU220" s="18" t="s">
        <v>82</v>
      </c>
    </row>
    <row r="221" spans="2:65" s="12" customFormat="1" ht="11.25">
      <c r="B221" s="151"/>
      <c r="D221" s="145" t="s">
        <v>163</v>
      </c>
      <c r="E221" s="152" t="s">
        <v>28</v>
      </c>
      <c r="F221" s="153" t="s">
        <v>1110</v>
      </c>
      <c r="H221" s="154">
        <v>5</v>
      </c>
      <c r="I221" s="155"/>
      <c r="L221" s="151"/>
      <c r="M221" s="156"/>
      <c r="T221" s="157"/>
      <c r="AT221" s="152" t="s">
        <v>163</v>
      </c>
      <c r="AU221" s="152" t="s">
        <v>82</v>
      </c>
      <c r="AV221" s="12" t="s">
        <v>82</v>
      </c>
      <c r="AW221" s="12" t="s">
        <v>35</v>
      </c>
      <c r="AX221" s="12" t="s">
        <v>73</v>
      </c>
      <c r="AY221" s="152" t="s">
        <v>150</v>
      </c>
    </row>
    <row r="222" spans="2:65" s="12" customFormat="1" ht="11.25">
      <c r="B222" s="151"/>
      <c r="D222" s="145" t="s">
        <v>163</v>
      </c>
      <c r="E222" s="152" t="s">
        <v>28</v>
      </c>
      <c r="F222" s="153" t="s">
        <v>502</v>
      </c>
      <c r="H222" s="154">
        <v>1</v>
      </c>
      <c r="I222" s="155"/>
      <c r="L222" s="151"/>
      <c r="M222" s="156"/>
      <c r="T222" s="157"/>
      <c r="AT222" s="152" t="s">
        <v>163</v>
      </c>
      <c r="AU222" s="152" t="s">
        <v>82</v>
      </c>
      <c r="AV222" s="12" t="s">
        <v>82</v>
      </c>
      <c r="AW222" s="12" t="s">
        <v>35</v>
      </c>
      <c r="AX222" s="12" t="s">
        <v>73</v>
      </c>
      <c r="AY222" s="152" t="s">
        <v>150</v>
      </c>
    </row>
    <row r="223" spans="2:65" s="13" customFormat="1" ht="11.25">
      <c r="B223" s="158"/>
      <c r="D223" s="145" t="s">
        <v>163</v>
      </c>
      <c r="E223" s="159" t="s">
        <v>28</v>
      </c>
      <c r="F223" s="160" t="s">
        <v>167</v>
      </c>
      <c r="H223" s="161">
        <v>6</v>
      </c>
      <c r="I223" s="162"/>
      <c r="L223" s="158"/>
      <c r="M223" s="163"/>
      <c r="T223" s="164"/>
      <c r="AT223" s="159" t="s">
        <v>163</v>
      </c>
      <c r="AU223" s="159" t="s">
        <v>82</v>
      </c>
      <c r="AV223" s="13" t="s">
        <v>157</v>
      </c>
      <c r="AW223" s="13" t="s">
        <v>35</v>
      </c>
      <c r="AX223" s="13" t="s">
        <v>80</v>
      </c>
      <c r="AY223" s="159" t="s">
        <v>150</v>
      </c>
    </row>
    <row r="224" spans="2:65" s="1" customFormat="1" ht="16.5" customHeight="1">
      <c r="B224" s="33"/>
      <c r="C224" s="166" t="s">
        <v>332</v>
      </c>
      <c r="D224" s="166" t="s">
        <v>215</v>
      </c>
      <c r="E224" s="167" t="s">
        <v>1111</v>
      </c>
      <c r="F224" s="168" t="s">
        <v>1112</v>
      </c>
      <c r="G224" s="169" t="s">
        <v>417</v>
      </c>
      <c r="H224" s="170">
        <v>1</v>
      </c>
      <c r="I224" s="171"/>
      <c r="J224" s="172">
        <f>ROUND(I224*H224,2)</f>
        <v>0</v>
      </c>
      <c r="K224" s="168" t="s">
        <v>156</v>
      </c>
      <c r="L224" s="173"/>
      <c r="M224" s="174" t="s">
        <v>28</v>
      </c>
      <c r="N224" s="175" t="s">
        <v>44</v>
      </c>
      <c r="P224" s="141">
        <f>O224*H224</f>
        <v>0</v>
      </c>
      <c r="Q224" s="141">
        <v>4.0000000000000001E-3</v>
      </c>
      <c r="R224" s="141">
        <f>Q224*H224</f>
        <v>4.0000000000000001E-3</v>
      </c>
      <c r="S224" s="141">
        <v>0</v>
      </c>
      <c r="T224" s="142">
        <f>S224*H224</f>
        <v>0</v>
      </c>
      <c r="AR224" s="143" t="s">
        <v>214</v>
      </c>
      <c r="AT224" s="143" t="s">
        <v>215</v>
      </c>
      <c r="AU224" s="143" t="s">
        <v>82</v>
      </c>
      <c r="AY224" s="18" t="s">
        <v>150</v>
      </c>
      <c r="BE224" s="144">
        <f>IF(N224="základní",J224,0)</f>
        <v>0</v>
      </c>
      <c r="BF224" s="144">
        <f>IF(N224="snížená",J224,0)</f>
        <v>0</v>
      </c>
      <c r="BG224" s="144">
        <f>IF(N224="zákl. přenesená",J224,0)</f>
        <v>0</v>
      </c>
      <c r="BH224" s="144">
        <f>IF(N224="sníž. přenesená",J224,0)</f>
        <v>0</v>
      </c>
      <c r="BI224" s="144">
        <f>IF(N224="nulová",J224,0)</f>
        <v>0</v>
      </c>
      <c r="BJ224" s="18" t="s">
        <v>80</v>
      </c>
      <c r="BK224" s="144">
        <f>ROUND(I224*H224,2)</f>
        <v>0</v>
      </c>
      <c r="BL224" s="18" t="s">
        <v>157</v>
      </c>
      <c r="BM224" s="143" t="s">
        <v>1113</v>
      </c>
    </row>
    <row r="225" spans="2:65" s="1" customFormat="1" ht="11.25">
      <c r="B225" s="33"/>
      <c r="D225" s="145" t="s">
        <v>159</v>
      </c>
      <c r="F225" s="146" t="s">
        <v>1112</v>
      </c>
      <c r="I225" s="147"/>
      <c r="L225" s="33"/>
      <c r="M225" s="148"/>
      <c r="T225" s="54"/>
      <c r="AT225" s="18" t="s">
        <v>159</v>
      </c>
      <c r="AU225" s="18" t="s">
        <v>82</v>
      </c>
    </row>
    <row r="226" spans="2:65" s="12" customFormat="1" ht="11.25">
      <c r="B226" s="151"/>
      <c r="D226" s="145" t="s">
        <v>163</v>
      </c>
      <c r="E226" s="152" t="s">
        <v>28</v>
      </c>
      <c r="F226" s="153" t="s">
        <v>1114</v>
      </c>
      <c r="H226" s="154">
        <v>1</v>
      </c>
      <c r="I226" s="155"/>
      <c r="L226" s="151"/>
      <c r="M226" s="156"/>
      <c r="T226" s="157"/>
      <c r="AT226" s="152" t="s">
        <v>163</v>
      </c>
      <c r="AU226" s="152" t="s">
        <v>82</v>
      </c>
      <c r="AV226" s="12" t="s">
        <v>82</v>
      </c>
      <c r="AW226" s="12" t="s">
        <v>35</v>
      </c>
      <c r="AX226" s="12" t="s">
        <v>80</v>
      </c>
      <c r="AY226" s="152" t="s">
        <v>150</v>
      </c>
    </row>
    <row r="227" spans="2:65" s="1" customFormat="1" ht="24.2" customHeight="1">
      <c r="B227" s="33"/>
      <c r="C227" s="132" t="s">
        <v>338</v>
      </c>
      <c r="D227" s="132" t="s">
        <v>152</v>
      </c>
      <c r="E227" s="133" t="s">
        <v>509</v>
      </c>
      <c r="F227" s="134" t="s">
        <v>510</v>
      </c>
      <c r="G227" s="135" t="s">
        <v>417</v>
      </c>
      <c r="H227" s="136">
        <v>4</v>
      </c>
      <c r="I227" s="137"/>
      <c r="J227" s="138">
        <f>ROUND(I227*H227,2)</f>
        <v>0</v>
      </c>
      <c r="K227" s="134" t="s">
        <v>156</v>
      </c>
      <c r="L227" s="33"/>
      <c r="M227" s="139" t="s">
        <v>28</v>
      </c>
      <c r="N227" s="140" t="s">
        <v>44</v>
      </c>
      <c r="P227" s="141">
        <f>O227*H227</f>
        <v>0</v>
      </c>
      <c r="Q227" s="141">
        <v>0.11241</v>
      </c>
      <c r="R227" s="141">
        <f>Q227*H227</f>
        <v>0.44963999999999998</v>
      </c>
      <c r="S227" s="141">
        <v>0</v>
      </c>
      <c r="T227" s="142">
        <f>S227*H227</f>
        <v>0</v>
      </c>
      <c r="AR227" s="143" t="s">
        <v>157</v>
      </c>
      <c r="AT227" s="143" t="s">
        <v>152</v>
      </c>
      <c r="AU227" s="143" t="s">
        <v>82</v>
      </c>
      <c r="AY227" s="18" t="s">
        <v>150</v>
      </c>
      <c r="BE227" s="144">
        <f>IF(N227="základní",J227,0)</f>
        <v>0</v>
      </c>
      <c r="BF227" s="144">
        <f>IF(N227="snížená",J227,0)</f>
        <v>0</v>
      </c>
      <c r="BG227" s="144">
        <f>IF(N227="zákl. přenesená",J227,0)</f>
        <v>0</v>
      </c>
      <c r="BH227" s="144">
        <f>IF(N227="sníž. přenesená",J227,0)</f>
        <v>0</v>
      </c>
      <c r="BI227" s="144">
        <f>IF(N227="nulová",J227,0)</f>
        <v>0</v>
      </c>
      <c r="BJ227" s="18" t="s">
        <v>80</v>
      </c>
      <c r="BK227" s="144">
        <f>ROUND(I227*H227,2)</f>
        <v>0</v>
      </c>
      <c r="BL227" s="18" t="s">
        <v>157</v>
      </c>
      <c r="BM227" s="143" t="s">
        <v>511</v>
      </c>
    </row>
    <row r="228" spans="2:65" s="1" customFormat="1" ht="19.5">
      <c r="B228" s="33"/>
      <c r="D228" s="145" t="s">
        <v>159</v>
      </c>
      <c r="F228" s="146" t="s">
        <v>512</v>
      </c>
      <c r="I228" s="147"/>
      <c r="L228" s="33"/>
      <c r="M228" s="148"/>
      <c r="T228" s="54"/>
      <c r="AT228" s="18" t="s">
        <v>159</v>
      </c>
      <c r="AU228" s="18" t="s">
        <v>82</v>
      </c>
    </row>
    <row r="229" spans="2:65" s="1" customFormat="1" ht="11.25">
      <c r="B229" s="33"/>
      <c r="D229" s="149" t="s">
        <v>161</v>
      </c>
      <c r="F229" s="150" t="s">
        <v>513</v>
      </c>
      <c r="I229" s="147"/>
      <c r="L229" s="33"/>
      <c r="M229" s="148"/>
      <c r="T229" s="54"/>
      <c r="AT229" s="18" t="s">
        <v>161</v>
      </c>
      <c r="AU229" s="18" t="s">
        <v>82</v>
      </c>
    </row>
    <row r="230" spans="2:65" s="12" customFormat="1" ht="11.25">
      <c r="B230" s="151"/>
      <c r="D230" s="145" t="s">
        <v>163</v>
      </c>
      <c r="E230" s="152" t="s">
        <v>28</v>
      </c>
      <c r="F230" s="153" t="s">
        <v>1115</v>
      </c>
      <c r="H230" s="154">
        <v>4</v>
      </c>
      <c r="I230" s="155"/>
      <c r="L230" s="151"/>
      <c r="M230" s="156"/>
      <c r="T230" s="157"/>
      <c r="AT230" s="152" t="s">
        <v>163</v>
      </c>
      <c r="AU230" s="152" t="s">
        <v>82</v>
      </c>
      <c r="AV230" s="12" t="s">
        <v>82</v>
      </c>
      <c r="AW230" s="12" t="s">
        <v>35</v>
      </c>
      <c r="AX230" s="12" t="s">
        <v>73</v>
      </c>
      <c r="AY230" s="152" t="s">
        <v>150</v>
      </c>
    </row>
    <row r="231" spans="2:65" s="13" customFormat="1" ht="11.25">
      <c r="B231" s="158"/>
      <c r="D231" s="145" t="s">
        <v>163</v>
      </c>
      <c r="E231" s="159" t="s">
        <v>28</v>
      </c>
      <c r="F231" s="160" t="s">
        <v>167</v>
      </c>
      <c r="H231" s="161">
        <v>4</v>
      </c>
      <c r="I231" s="162"/>
      <c r="L231" s="158"/>
      <c r="M231" s="163"/>
      <c r="T231" s="164"/>
      <c r="AT231" s="159" t="s">
        <v>163</v>
      </c>
      <c r="AU231" s="159" t="s">
        <v>82</v>
      </c>
      <c r="AV231" s="13" t="s">
        <v>157</v>
      </c>
      <c r="AW231" s="13" t="s">
        <v>35</v>
      </c>
      <c r="AX231" s="13" t="s">
        <v>80</v>
      </c>
      <c r="AY231" s="159" t="s">
        <v>150</v>
      </c>
    </row>
    <row r="232" spans="2:65" s="1" customFormat="1" ht="21.75" customHeight="1">
      <c r="B232" s="33"/>
      <c r="C232" s="166" t="s">
        <v>344</v>
      </c>
      <c r="D232" s="166" t="s">
        <v>215</v>
      </c>
      <c r="E232" s="167" t="s">
        <v>517</v>
      </c>
      <c r="F232" s="168" t="s">
        <v>518</v>
      </c>
      <c r="G232" s="169" t="s">
        <v>417</v>
      </c>
      <c r="H232" s="170">
        <v>4</v>
      </c>
      <c r="I232" s="171"/>
      <c r="J232" s="172">
        <f>ROUND(I232*H232,2)</f>
        <v>0</v>
      </c>
      <c r="K232" s="168" t="s">
        <v>28</v>
      </c>
      <c r="L232" s="173"/>
      <c r="M232" s="174" t="s">
        <v>28</v>
      </c>
      <c r="N232" s="175" t="s">
        <v>44</v>
      </c>
      <c r="P232" s="141">
        <f>O232*H232</f>
        <v>0</v>
      </c>
      <c r="Q232" s="141">
        <v>6.1000000000000004E-3</v>
      </c>
      <c r="R232" s="141">
        <f>Q232*H232</f>
        <v>2.4400000000000002E-2</v>
      </c>
      <c r="S232" s="141">
        <v>0</v>
      </c>
      <c r="T232" s="142">
        <f>S232*H232</f>
        <v>0</v>
      </c>
      <c r="AR232" s="143" t="s">
        <v>214</v>
      </c>
      <c r="AT232" s="143" t="s">
        <v>215</v>
      </c>
      <c r="AU232" s="143" t="s">
        <v>82</v>
      </c>
      <c r="AY232" s="18" t="s">
        <v>150</v>
      </c>
      <c r="BE232" s="144">
        <f>IF(N232="základní",J232,0)</f>
        <v>0</v>
      </c>
      <c r="BF232" s="144">
        <f>IF(N232="snížená",J232,0)</f>
        <v>0</v>
      </c>
      <c r="BG232" s="144">
        <f>IF(N232="zákl. přenesená",J232,0)</f>
        <v>0</v>
      </c>
      <c r="BH232" s="144">
        <f>IF(N232="sníž. přenesená",J232,0)</f>
        <v>0</v>
      </c>
      <c r="BI232" s="144">
        <f>IF(N232="nulová",J232,0)</f>
        <v>0</v>
      </c>
      <c r="BJ232" s="18" t="s">
        <v>80</v>
      </c>
      <c r="BK232" s="144">
        <f>ROUND(I232*H232,2)</f>
        <v>0</v>
      </c>
      <c r="BL232" s="18" t="s">
        <v>157</v>
      </c>
      <c r="BM232" s="143" t="s">
        <v>519</v>
      </c>
    </row>
    <row r="233" spans="2:65" s="1" customFormat="1" ht="11.25">
      <c r="B233" s="33"/>
      <c r="D233" s="145" t="s">
        <v>159</v>
      </c>
      <c r="F233" s="146" t="s">
        <v>520</v>
      </c>
      <c r="I233" s="147"/>
      <c r="L233" s="33"/>
      <c r="M233" s="148"/>
      <c r="T233" s="54"/>
      <c r="AT233" s="18" t="s">
        <v>159</v>
      </c>
      <c r="AU233" s="18" t="s">
        <v>82</v>
      </c>
    </row>
    <row r="234" spans="2:65" s="12" customFormat="1" ht="11.25">
      <c r="B234" s="151"/>
      <c r="D234" s="145" t="s">
        <v>163</v>
      </c>
      <c r="E234" s="152" t="s">
        <v>28</v>
      </c>
      <c r="F234" s="153" t="s">
        <v>157</v>
      </c>
      <c r="H234" s="154">
        <v>4</v>
      </c>
      <c r="I234" s="155"/>
      <c r="L234" s="151"/>
      <c r="M234" s="156"/>
      <c r="T234" s="157"/>
      <c r="AT234" s="152" t="s">
        <v>163</v>
      </c>
      <c r="AU234" s="152" t="s">
        <v>82</v>
      </c>
      <c r="AV234" s="12" t="s">
        <v>82</v>
      </c>
      <c r="AW234" s="12" t="s">
        <v>35</v>
      </c>
      <c r="AX234" s="12" t="s">
        <v>80</v>
      </c>
      <c r="AY234" s="152" t="s">
        <v>150</v>
      </c>
    </row>
    <row r="235" spans="2:65" s="1" customFormat="1" ht="24.2" customHeight="1">
      <c r="B235" s="33"/>
      <c r="C235" s="132" t="s">
        <v>350</v>
      </c>
      <c r="D235" s="132" t="s">
        <v>152</v>
      </c>
      <c r="E235" s="133" t="s">
        <v>1116</v>
      </c>
      <c r="F235" s="134" t="s">
        <v>1117</v>
      </c>
      <c r="G235" s="135" t="s">
        <v>394</v>
      </c>
      <c r="H235" s="136">
        <v>28.48</v>
      </c>
      <c r="I235" s="137"/>
      <c r="J235" s="138">
        <f>ROUND(I235*H235,2)</f>
        <v>0</v>
      </c>
      <c r="K235" s="134" t="s">
        <v>156</v>
      </c>
      <c r="L235" s="33"/>
      <c r="M235" s="139" t="s">
        <v>28</v>
      </c>
      <c r="N235" s="140" t="s">
        <v>44</v>
      </c>
      <c r="P235" s="141">
        <f>O235*H235</f>
        <v>0</v>
      </c>
      <c r="Q235" s="141">
        <v>2.0000000000000001E-4</v>
      </c>
      <c r="R235" s="141">
        <f>Q235*H235</f>
        <v>5.6960000000000005E-3</v>
      </c>
      <c r="S235" s="141">
        <v>0</v>
      </c>
      <c r="T235" s="142">
        <f>S235*H235</f>
        <v>0</v>
      </c>
      <c r="AR235" s="143" t="s">
        <v>157</v>
      </c>
      <c r="AT235" s="143" t="s">
        <v>152</v>
      </c>
      <c r="AU235" s="143" t="s">
        <v>82</v>
      </c>
      <c r="AY235" s="18" t="s">
        <v>150</v>
      </c>
      <c r="BE235" s="144">
        <f>IF(N235="základní",J235,0)</f>
        <v>0</v>
      </c>
      <c r="BF235" s="144">
        <f>IF(N235="snížená",J235,0)</f>
        <v>0</v>
      </c>
      <c r="BG235" s="144">
        <f>IF(N235="zákl. přenesená",J235,0)</f>
        <v>0</v>
      </c>
      <c r="BH235" s="144">
        <f>IF(N235="sníž. přenesená",J235,0)</f>
        <v>0</v>
      </c>
      <c r="BI235" s="144">
        <f>IF(N235="nulová",J235,0)</f>
        <v>0</v>
      </c>
      <c r="BJ235" s="18" t="s">
        <v>80</v>
      </c>
      <c r="BK235" s="144">
        <f>ROUND(I235*H235,2)</f>
        <v>0</v>
      </c>
      <c r="BL235" s="18" t="s">
        <v>157</v>
      </c>
      <c r="BM235" s="143" t="s">
        <v>1118</v>
      </c>
    </row>
    <row r="236" spans="2:65" s="1" customFormat="1" ht="19.5">
      <c r="B236" s="33"/>
      <c r="D236" s="145" t="s">
        <v>159</v>
      </c>
      <c r="F236" s="146" t="s">
        <v>1119</v>
      </c>
      <c r="I236" s="147"/>
      <c r="L236" s="33"/>
      <c r="M236" s="148"/>
      <c r="T236" s="54"/>
      <c r="AT236" s="18" t="s">
        <v>159</v>
      </c>
      <c r="AU236" s="18" t="s">
        <v>82</v>
      </c>
    </row>
    <row r="237" spans="2:65" s="1" customFormat="1" ht="11.25">
      <c r="B237" s="33"/>
      <c r="D237" s="149" t="s">
        <v>161</v>
      </c>
      <c r="F237" s="150" t="s">
        <v>1120</v>
      </c>
      <c r="I237" s="147"/>
      <c r="L237" s="33"/>
      <c r="M237" s="148"/>
      <c r="T237" s="54"/>
      <c r="AT237" s="18" t="s">
        <v>161</v>
      </c>
      <c r="AU237" s="18" t="s">
        <v>82</v>
      </c>
    </row>
    <row r="238" spans="2:65" s="12" customFormat="1" ht="11.25">
      <c r="B238" s="151"/>
      <c r="D238" s="145" t="s">
        <v>163</v>
      </c>
      <c r="E238" s="152" t="s">
        <v>28</v>
      </c>
      <c r="F238" s="153" t="s">
        <v>1121</v>
      </c>
      <c r="H238" s="154">
        <v>14.47</v>
      </c>
      <c r="I238" s="155"/>
      <c r="L238" s="151"/>
      <c r="M238" s="156"/>
      <c r="T238" s="157"/>
      <c r="AT238" s="152" t="s">
        <v>163</v>
      </c>
      <c r="AU238" s="152" t="s">
        <v>82</v>
      </c>
      <c r="AV238" s="12" t="s">
        <v>82</v>
      </c>
      <c r="AW238" s="12" t="s">
        <v>35</v>
      </c>
      <c r="AX238" s="12" t="s">
        <v>73</v>
      </c>
      <c r="AY238" s="152" t="s">
        <v>150</v>
      </c>
    </row>
    <row r="239" spans="2:65" s="12" customFormat="1" ht="11.25">
      <c r="B239" s="151"/>
      <c r="D239" s="145" t="s">
        <v>163</v>
      </c>
      <c r="E239" s="152" t="s">
        <v>28</v>
      </c>
      <c r="F239" s="153" t="s">
        <v>1122</v>
      </c>
      <c r="H239" s="154">
        <v>14.01</v>
      </c>
      <c r="I239" s="155"/>
      <c r="L239" s="151"/>
      <c r="M239" s="156"/>
      <c r="T239" s="157"/>
      <c r="AT239" s="152" t="s">
        <v>163</v>
      </c>
      <c r="AU239" s="152" t="s">
        <v>82</v>
      </c>
      <c r="AV239" s="12" t="s">
        <v>82</v>
      </c>
      <c r="AW239" s="12" t="s">
        <v>35</v>
      </c>
      <c r="AX239" s="12" t="s">
        <v>73</v>
      </c>
      <c r="AY239" s="152" t="s">
        <v>150</v>
      </c>
    </row>
    <row r="240" spans="2:65" s="13" customFormat="1" ht="11.25">
      <c r="B240" s="158"/>
      <c r="D240" s="145" t="s">
        <v>163</v>
      </c>
      <c r="E240" s="159" t="s">
        <v>28</v>
      </c>
      <c r="F240" s="160" t="s">
        <v>167</v>
      </c>
      <c r="H240" s="161">
        <v>28.48</v>
      </c>
      <c r="I240" s="162"/>
      <c r="L240" s="158"/>
      <c r="M240" s="163"/>
      <c r="T240" s="164"/>
      <c r="AT240" s="159" t="s">
        <v>163</v>
      </c>
      <c r="AU240" s="159" t="s">
        <v>82</v>
      </c>
      <c r="AV240" s="13" t="s">
        <v>157</v>
      </c>
      <c r="AW240" s="13" t="s">
        <v>35</v>
      </c>
      <c r="AX240" s="13" t="s">
        <v>80</v>
      </c>
      <c r="AY240" s="159" t="s">
        <v>150</v>
      </c>
    </row>
    <row r="241" spans="2:65" s="1" customFormat="1" ht="24.2" customHeight="1">
      <c r="B241" s="33"/>
      <c r="C241" s="132" t="s">
        <v>360</v>
      </c>
      <c r="D241" s="132" t="s">
        <v>152</v>
      </c>
      <c r="E241" s="133" t="s">
        <v>535</v>
      </c>
      <c r="F241" s="134" t="s">
        <v>536</v>
      </c>
      <c r="G241" s="135" t="s">
        <v>394</v>
      </c>
      <c r="H241" s="136">
        <v>7.07</v>
      </c>
      <c r="I241" s="137"/>
      <c r="J241" s="138">
        <f>ROUND(I241*H241,2)</f>
        <v>0</v>
      </c>
      <c r="K241" s="134" t="s">
        <v>156</v>
      </c>
      <c r="L241" s="33"/>
      <c r="M241" s="139" t="s">
        <v>28</v>
      </c>
      <c r="N241" s="140" t="s">
        <v>44</v>
      </c>
      <c r="P241" s="141">
        <f>O241*H241</f>
        <v>0</v>
      </c>
      <c r="Q241" s="141">
        <v>2.0000000000000001E-4</v>
      </c>
      <c r="R241" s="141">
        <f>Q241*H241</f>
        <v>1.4140000000000001E-3</v>
      </c>
      <c r="S241" s="141">
        <v>0</v>
      </c>
      <c r="T241" s="142">
        <f>S241*H241</f>
        <v>0</v>
      </c>
      <c r="AR241" s="143" t="s">
        <v>157</v>
      </c>
      <c r="AT241" s="143" t="s">
        <v>152</v>
      </c>
      <c r="AU241" s="143" t="s">
        <v>82</v>
      </c>
      <c r="AY241" s="18" t="s">
        <v>150</v>
      </c>
      <c r="BE241" s="144">
        <f>IF(N241="základní",J241,0)</f>
        <v>0</v>
      </c>
      <c r="BF241" s="144">
        <f>IF(N241="snížená",J241,0)</f>
        <v>0</v>
      </c>
      <c r="BG241" s="144">
        <f>IF(N241="zákl. přenesená",J241,0)</f>
        <v>0</v>
      </c>
      <c r="BH241" s="144">
        <f>IF(N241="sníž. přenesená",J241,0)</f>
        <v>0</v>
      </c>
      <c r="BI241" s="144">
        <f>IF(N241="nulová",J241,0)</f>
        <v>0</v>
      </c>
      <c r="BJ241" s="18" t="s">
        <v>80</v>
      </c>
      <c r="BK241" s="144">
        <f>ROUND(I241*H241,2)</f>
        <v>0</v>
      </c>
      <c r="BL241" s="18" t="s">
        <v>157</v>
      </c>
      <c r="BM241" s="143" t="s">
        <v>537</v>
      </c>
    </row>
    <row r="242" spans="2:65" s="1" customFormat="1" ht="19.5">
      <c r="B242" s="33"/>
      <c r="D242" s="145" t="s">
        <v>159</v>
      </c>
      <c r="F242" s="146" t="s">
        <v>538</v>
      </c>
      <c r="I242" s="147"/>
      <c r="L242" s="33"/>
      <c r="M242" s="148"/>
      <c r="T242" s="54"/>
      <c r="AT242" s="18" t="s">
        <v>159</v>
      </c>
      <c r="AU242" s="18" t="s">
        <v>82</v>
      </c>
    </row>
    <row r="243" spans="2:65" s="1" customFormat="1" ht="11.25">
      <c r="B243" s="33"/>
      <c r="D243" s="149" t="s">
        <v>161</v>
      </c>
      <c r="F243" s="150" t="s">
        <v>539</v>
      </c>
      <c r="I243" s="147"/>
      <c r="L243" s="33"/>
      <c r="M243" s="148"/>
      <c r="T243" s="54"/>
      <c r="AT243" s="18" t="s">
        <v>161</v>
      </c>
      <c r="AU243" s="18" t="s">
        <v>82</v>
      </c>
    </row>
    <row r="244" spans="2:65" s="12" customFormat="1" ht="11.25">
      <c r="B244" s="151"/>
      <c r="D244" s="145" t="s">
        <v>163</v>
      </c>
      <c r="E244" s="152" t="s">
        <v>28</v>
      </c>
      <c r="F244" s="153" t="s">
        <v>1123</v>
      </c>
      <c r="H244" s="154">
        <v>7.07</v>
      </c>
      <c r="I244" s="155"/>
      <c r="L244" s="151"/>
      <c r="M244" s="156"/>
      <c r="T244" s="157"/>
      <c r="AT244" s="152" t="s">
        <v>163</v>
      </c>
      <c r="AU244" s="152" t="s">
        <v>82</v>
      </c>
      <c r="AV244" s="12" t="s">
        <v>82</v>
      </c>
      <c r="AW244" s="12" t="s">
        <v>35</v>
      </c>
      <c r="AX244" s="12" t="s">
        <v>80</v>
      </c>
      <c r="AY244" s="152" t="s">
        <v>150</v>
      </c>
    </row>
    <row r="245" spans="2:65" s="1" customFormat="1" ht="24.2" customHeight="1">
      <c r="B245" s="33"/>
      <c r="C245" s="132" t="s">
        <v>366</v>
      </c>
      <c r="D245" s="132" t="s">
        <v>152</v>
      </c>
      <c r="E245" s="133" t="s">
        <v>1124</v>
      </c>
      <c r="F245" s="134" t="s">
        <v>1125</v>
      </c>
      <c r="G245" s="135" t="s">
        <v>394</v>
      </c>
      <c r="H245" s="136">
        <v>21.25</v>
      </c>
      <c r="I245" s="137"/>
      <c r="J245" s="138">
        <f>ROUND(I245*H245,2)</f>
        <v>0</v>
      </c>
      <c r="K245" s="134" t="s">
        <v>156</v>
      </c>
      <c r="L245" s="33"/>
      <c r="M245" s="139" t="s">
        <v>28</v>
      </c>
      <c r="N245" s="140" t="s">
        <v>44</v>
      </c>
      <c r="P245" s="141">
        <f>O245*H245</f>
        <v>0</v>
      </c>
      <c r="Q245" s="141">
        <v>1.2999999999999999E-4</v>
      </c>
      <c r="R245" s="141">
        <f>Q245*H245</f>
        <v>2.7624999999999998E-3</v>
      </c>
      <c r="S245" s="141">
        <v>0</v>
      </c>
      <c r="T245" s="142">
        <f>S245*H245</f>
        <v>0</v>
      </c>
      <c r="AR245" s="143" t="s">
        <v>157</v>
      </c>
      <c r="AT245" s="143" t="s">
        <v>152</v>
      </c>
      <c r="AU245" s="143" t="s">
        <v>82</v>
      </c>
      <c r="AY245" s="18" t="s">
        <v>150</v>
      </c>
      <c r="BE245" s="144">
        <f>IF(N245="základní",J245,0)</f>
        <v>0</v>
      </c>
      <c r="BF245" s="144">
        <f>IF(N245="snížená",J245,0)</f>
        <v>0</v>
      </c>
      <c r="BG245" s="144">
        <f>IF(N245="zákl. přenesená",J245,0)</f>
        <v>0</v>
      </c>
      <c r="BH245" s="144">
        <f>IF(N245="sníž. přenesená",J245,0)</f>
        <v>0</v>
      </c>
      <c r="BI245" s="144">
        <f>IF(N245="nulová",J245,0)</f>
        <v>0</v>
      </c>
      <c r="BJ245" s="18" t="s">
        <v>80</v>
      </c>
      <c r="BK245" s="144">
        <f>ROUND(I245*H245,2)</f>
        <v>0</v>
      </c>
      <c r="BL245" s="18" t="s">
        <v>157</v>
      </c>
      <c r="BM245" s="143" t="s">
        <v>1126</v>
      </c>
    </row>
    <row r="246" spans="2:65" s="1" customFormat="1" ht="19.5">
      <c r="B246" s="33"/>
      <c r="D246" s="145" t="s">
        <v>159</v>
      </c>
      <c r="F246" s="146" t="s">
        <v>1127</v>
      </c>
      <c r="I246" s="147"/>
      <c r="L246" s="33"/>
      <c r="M246" s="148"/>
      <c r="T246" s="54"/>
      <c r="AT246" s="18" t="s">
        <v>159</v>
      </c>
      <c r="AU246" s="18" t="s">
        <v>82</v>
      </c>
    </row>
    <row r="247" spans="2:65" s="1" customFormat="1" ht="11.25">
      <c r="B247" s="33"/>
      <c r="D247" s="149" t="s">
        <v>161</v>
      </c>
      <c r="F247" s="150" t="s">
        <v>1128</v>
      </c>
      <c r="I247" s="147"/>
      <c r="L247" s="33"/>
      <c r="M247" s="148"/>
      <c r="T247" s="54"/>
      <c r="AT247" s="18" t="s">
        <v>161</v>
      </c>
      <c r="AU247" s="18" t="s">
        <v>82</v>
      </c>
    </row>
    <row r="248" spans="2:65" s="12" customFormat="1" ht="11.25">
      <c r="B248" s="151"/>
      <c r="D248" s="145" t="s">
        <v>163</v>
      </c>
      <c r="E248" s="152" t="s">
        <v>28</v>
      </c>
      <c r="F248" s="153" t="s">
        <v>1129</v>
      </c>
      <c r="H248" s="154">
        <v>21.25</v>
      </c>
      <c r="I248" s="155"/>
      <c r="L248" s="151"/>
      <c r="M248" s="156"/>
      <c r="T248" s="157"/>
      <c r="AT248" s="152" t="s">
        <v>163</v>
      </c>
      <c r="AU248" s="152" t="s">
        <v>82</v>
      </c>
      <c r="AV248" s="12" t="s">
        <v>82</v>
      </c>
      <c r="AW248" s="12" t="s">
        <v>35</v>
      </c>
      <c r="AX248" s="12" t="s">
        <v>80</v>
      </c>
      <c r="AY248" s="152" t="s">
        <v>150</v>
      </c>
    </row>
    <row r="249" spans="2:65" s="1" customFormat="1" ht="24.2" customHeight="1">
      <c r="B249" s="33"/>
      <c r="C249" s="132" t="s">
        <v>375</v>
      </c>
      <c r="D249" s="132" t="s">
        <v>152</v>
      </c>
      <c r="E249" s="133" t="s">
        <v>1130</v>
      </c>
      <c r="F249" s="134" t="s">
        <v>1131</v>
      </c>
      <c r="G249" s="135" t="s">
        <v>394</v>
      </c>
      <c r="H249" s="136">
        <v>6.5</v>
      </c>
      <c r="I249" s="137"/>
      <c r="J249" s="138">
        <f>ROUND(I249*H249,2)</f>
        <v>0</v>
      </c>
      <c r="K249" s="134" t="s">
        <v>156</v>
      </c>
      <c r="L249" s="33"/>
      <c r="M249" s="139" t="s">
        <v>28</v>
      </c>
      <c r="N249" s="140" t="s">
        <v>44</v>
      </c>
      <c r="P249" s="141">
        <f>O249*H249</f>
        <v>0</v>
      </c>
      <c r="Q249" s="141">
        <v>2.1900000000000001E-3</v>
      </c>
      <c r="R249" s="141">
        <f>Q249*H249</f>
        <v>1.4235000000000001E-2</v>
      </c>
      <c r="S249" s="141">
        <v>0</v>
      </c>
      <c r="T249" s="142">
        <f>S249*H249</f>
        <v>0</v>
      </c>
      <c r="AR249" s="143" t="s">
        <v>157</v>
      </c>
      <c r="AT249" s="143" t="s">
        <v>152</v>
      </c>
      <c r="AU249" s="143" t="s">
        <v>82</v>
      </c>
      <c r="AY249" s="18" t="s">
        <v>150</v>
      </c>
      <c r="BE249" s="144">
        <f>IF(N249="základní",J249,0)</f>
        <v>0</v>
      </c>
      <c r="BF249" s="144">
        <f>IF(N249="snížená",J249,0)</f>
        <v>0</v>
      </c>
      <c r="BG249" s="144">
        <f>IF(N249="zákl. přenesená",J249,0)</f>
        <v>0</v>
      </c>
      <c r="BH249" s="144">
        <f>IF(N249="sníž. přenesená",J249,0)</f>
        <v>0</v>
      </c>
      <c r="BI249" s="144">
        <f>IF(N249="nulová",J249,0)</f>
        <v>0</v>
      </c>
      <c r="BJ249" s="18" t="s">
        <v>80</v>
      </c>
      <c r="BK249" s="144">
        <f>ROUND(I249*H249,2)</f>
        <v>0</v>
      </c>
      <c r="BL249" s="18" t="s">
        <v>157</v>
      </c>
      <c r="BM249" s="143" t="s">
        <v>1132</v>
      </c>
    </row>
    <row r="250" spans="2:65" s="1" customFormat="1" ht="19.5">
      <c r="B250" s="33"/>
      <c r="D250" s="145" t="s">
        <v>159</v>
      </c>
      <c r="F250" s="146" t="s">
        <v>1133</v>
      </c>
      <c r="I250" s="147"/>
      <c r="L250" s="33"/>
      <c r="M250" s="148"/>
      <c r="T250" s="54"/>
      <c r="AT250" s="18" t="s">
        <v>159</v>
      </c>
      <c r="AU250" s="18" t="s">
        <v>82</v>
      </c>
    </row>
    <row r="251" spans="2:65" s="1" customFormat="1" ht="11.25">
      <c r="B251" s="33"/>
      <c r="D251" s="149" t="s">
        <v>161</v>
      </c>
      <c r="F251" s="150" t="s">
        <v>1134</v>
      </c>
      <c r="I251" s="147"/>
      <c r="L251" s="33"/>
      <c r="M251" s="148"/>
      <c r="T251" s="54"/>
      <c r="AT251" s="18" t="s">
        <v>161</v>
      </c>
      <c r="AU251" s="18" t="s">
        <v>82</v>
      </c>
    </row>
    <row r="252" spans="2:65" s="12" customFormat="1" ht="11.25">
      <c r="B252" s="151"/>
      <c r="D252" s="145" t="s">
        <v>163</v>
      </c>
      <c r="E252" s="152" t="s">
        <v>28</v>
      </c>
      <c r="F252" s="153" t="s">
        <v>404</v>
      </c>
      <c r="H252" s="154">
        <v>6.5</v>
      </c>
      <c r="I252" s="155"/>
      <c r="L252" s="151"/>
      <c r="M252" s="156"/>
      <c r="T252" s="157"/>
      <c r="AT252" s="152" t="s">
        <v>163</v>
      </c>
      <c r="AU252" s="152" t="s">
        <v>82</v>
      </c>
      <c r="AV252" s="12" t="s">
        <v>82</v>
      </c>
      <c r="AW252" s="12" t="s">
        <v>35</v>
      </c>
      <c r="AX252" s="12" t="s">
        <v>80</v>
      </c>
      <c r="AY252" s="152" t="s">
        <v>150</v>
      </c>
    </row>
    <row r="253" spans="2:65" s="1" customFormat="1" ht="24.2" customHeight="1">
      <c r="B253" s="33"/>
      <c r="C253" s="132" t="s">
        <v>383</v>
      </c>
      <c r="D253" s="132" t="s">
        <v>152</v>
      </c>
      <c r="E253" s="133" t="s">
        <v>1135</v>
      </c>
      <c r="F253" s="134" t="s">
        <v>1136</v>
      </c>
      <c r="G253" s="135" t="s">
        <v>236</v>
      </c>
      <c r="H253" s="136">
        <v>24.61</v>
      </c>
      <c r="I253" s="137"/>
      <c r="J253" s="138">
        <f>ROUND(I253*H253,2)</f>
        <v>0</v>
      </c>
      <c r="K253" s="134" t="s">
        <v>156</v>
      </c>
      <c r="L253" s="33"/>
      <c r="M253" s="139" t="s">
        <v>28</v>
      </c>
      <c r="N253" s="140" t="s">
        <v>44</v>
      </c>
      <c r="P253" s="141">
        <f>O253*H253</f>
        <v>0</v>
      </c>
      <c r="Q253" s="141">
        <v>1.6000000000000001E-3</v>
      </c>
      <c r="R253" s="141">
        <f>Q253*H253</f>
        <v>3.9376000000000001E-2</v>
      </c>
      <c r="S253" s="141">
        <v>0</v>
      </c>
      <c r="T253" s="142">
        <f>S253*H253</f>
        <v>0</v>
      </c>
      <c r="AR253" s="143" t="s">
        <v>157</v>
      </c>
      <c r="AT253" s="143" t="s">
        <v>152</v>
      </c>
      <c r="AU253" s="143" t="s">
        <v>82</v>
      </c>
      <c r="AY253" s="18" t="s">
        <v>150</v>
      </c>
      <c r="BE253" s="144">
        <f>IF(N253="základní",J253,0)</f>
        <v>0</v>
      </c>
      <c r="BF253" s="144">
        <f>IF(N253="snížená",J253,0)</f>
        <v>0</v>
      </c>
      <c r="BG253" s="144">
        <f>IF(N253="zákl. přenesená",J253,0)</f>
        <v>0</v>
      </c>
      <c r="BH253" s="144">
        <f>IF(N253="sníž. přenesená",J253,0)</f>
        <v>0</v>
      </c>
      <c r="BI253" s="144">
        <f>IF(N253="nulová",J253,0)</f>
        <v>0</v>
      </c>
      <c r="BJ253" s="18" t="s">
        <v>80</v>
      </c>
      <c r="BK253" s="144">
        <f>ROUND(I253*H253,2)</f>
        <v>0</v>
      </c>
      <c r="BL253" s="18" t="s">
        <v>157</v>
      </c>
      <c r="BM253" s="143" t="s">
        <v>1137</v>
      </c>
    </row>
    <row r="254" spans="2:65" s="1" customFormat="1" ht="19.5">
      <c r="B254" s="33"/>
      <c r="D254" s="145" t="s">
        <v>159</v>
      </c>
      <c r="F254" s="146" t="s">
        <v>1138</v>
      </c>
      <c r="I254" s="147"/>
      <c r="L254" s="33"/>
      <c r="M254" s="148"/>
      <c r="T254" s="54"/>
      <c r="AT254" s="18" t="s">
        <v>159</v>
      </c>
      <c r="AU254" s="18" t="s">
        <v>82</v>
      </c>
    </row>
    <row r="255" spans="2:65" s="1" customFormat="1" ht="11.25">
      <c r="B255" s="33"/>
      <c r="D255" s="149" t="s">
        <v>161</v>
      </c>
      <c r="F255" s="150" t="s">
        <v>1139</v>
      </c>
      <c r="I255" s="147"/>
      <c r="L255" s="33"/>
      <c r="M255" s="148"/>
      <c r="T255" s="54"/>
      <c r="AT255" s="18" t="s">
        <v>161</v>
      </c>
      <c r="AU255" s="18" t="s">
        <v>82</v>
      </c>
    </row>
    <row r="256" spans="2:65" s="12" customFormat="1" ht="11.25">
      <c r="B256" s="151"/>
      <c r="D256" s="145" t="s">
        <v>163</v>
      </c>
      <c r="E256" s="152" t="s">
        <v>28</v>
      </c>
      <c r="F256" s="153" t="s">
        <v>1140</v>
      </c>
      <c r="H256" s="154">
        <v>17.809999999999999</v>
      </c>
      <c r="I256" s="155"/>
      <c r="L256" s="151"/>
      <c r="M256" s="156"/>
      <c r="T256" s="157"/>
      <c r="AT256" s="152" t="s">
        <v>163</v>
      </c>
      <c r="AU256" s="152" t="s">
        <v>82</v>
      </c>
      <c r="AV256" s="12" t="s">
        <v>82</v>
      </c>
      <c r="AW256" s="12" t="s">
        <v>35</v>
      </c>
      <c r="AX256" s="12" t="s">
        <v>73</v>
      </c>
      <c r="AY256" s="152" t="s">
        <v>150</v>
      </c>
    </row>
    <row r="257" spans="2:65" s="12" customFormat="1" ht="11.25">
      <c r="B257" s="151"/>
      <c r="D257" s="145" t="s">
        <v>163</v>
      </c>
      <c r="E257" s="152" t="s">
        <v>28</v>
      </c>
      <c r="F257" s="153" t="s">
        <v>1141</v>
      </c>
      <c r="H257" s="154">
        <v>1.75</v>
      </c>
      <c r="I257" s="155"/>
      <c r="L257" s="151"/>
      <c r="M257" s="156"/>
      <c r="T257" s="157"/>
      <c r="AT257" s="152" t="s">
        <v>163</v>
      </c>
      <c r="AU257" s="152" t="s">
        <v>82</v>
      </c>
      <c r="AV257" s="12" t="s">
        <v>82</v>
      </c>
      <c r="AW257" s="12" t="s">
        <v>35</v>
      </c>
      <c r="AX257" s="12" t="s">
        <v>73</v>
      </c>
      <c r="AY257" s="152" t="s">
        <v>150</v>
      </c>
    </row>
    <row r="258" spans="2:65" s="12" customFormat="1" ht="11.25">
      <c r="B258" s="151"/>
      <c r="D258" s="145" t="s">
        <v>163</v>
      </c>
      <c r="E258" s="152" t="s">
        <v>28</v>
      </c>
      <c r="F258" s="153" t="s">
        <v>1142</v>
      </c>
      <c r="H258" s="154">
        <v>5.05</v>
      </c>
      <c r="I258" s="155"/>
      <c r="L258" s="151"/>
      <c r="M258" s="156"/>
      <c r="T258" s="157"/>
      <c r="AT258" s="152" t="s">
        <v>163</v>
      </c>
      <c r="AU258" s="152" t="s">
        <v>82</v>
      </c>
      <c r="AV258" s="12" t="s">
        <v>82</v>
      </c>
      <c r="AW258" s="12" t="s">
        <v>35</v>
      </c>
      <c r="AX258" s="12" t="s">
        <v>73</v>
      </c>
      <c r="AY258" s="152" t="s">
        <v>150</v>
      </c>
    </row>
    <row r="259" spans="2:65" s="13" customFormat="1" ht="11.25">
      <c r="B259" s="158"/>
      <c r="D259" s="145" t="s">
        <v>163</v>
      </c>
      <c r="E259" s="159" t="s">
        <v>28</v>
      </c>
      <c r="F259" s="160" t="s">
        <v>167</v>
      </c>
      <c r="H259" s="161">
        <v>24.61</v>
      </c>
      <c r="I259" s="162"/>
      <c r="L259" s="158"/>
      <c r="M259" s="163"/>
      <c r="T259" s="164"/>
      <c r="AT259" s="159" t="s">
        <v>163</v>
      </c>
      <c r="AU259" s="159" t="s">
        <v>82</v>
      </c>
      <c r="AV259" s="13" t="s">
        <v>157</v>
      </c>
      <c r="AW259" s="13" t="s">
        <v>35</v>
      </c>
      <c r="AX259" s="13" t="s">
        <v>80</v>
      </c>
      <c r="AY259" s="159" t="s">
        <v>150</v>
      </c>
    </row>
    <row r="260" spans="2:65" s="1" customFormat="1" ht="16.5" customHeight="1">
      <c r="B260" s="33"/>
      <c r="C260" s="132" t="s">
        <v>391</v>
      </c>
      <c r="D260" s="132" t="s">
        <v>152</v>
      </c>
      <c r="E260" s="133" t="s">
        <v>1143</v>
      </c>
      <c r="F260" s="134" t="s">
        <v>1144</v>
      </c>
      <c r="G260" s="135" t="s">
        <v>394</v>
      </c>
      <c r="H260" s="136">
        <v>35.72</v>
      </c>
      <c r="I260" s="137"/>
      <c r="J260" s="138">
        <f>ROUND(I260*H260,2)</f>
        <v>0</v>
      </c>
      <c r="K260" s="134" t="s">
        <v>156</v>
      </c>
      <c r="L260" s="33"/>
      <c r="M260" s="139" t="s">
        <v>28</v>
      </c>
      <c r="N260" s="140" t="s">
        <v>44</v>
      </c>
      <c r="P260" s="141">
        <f>O260*H260</f>
        <v>0</v>
      </c>
      <c r="Q260" s="141">
        <v>0</v>
      </c>
      <c r="R260" s="141">
        <f>Q260*H260</f>
        <v>0</v>
      </c>
      <c r="S260" s="141">
        <v>0</v>
      </c>
      <c r="T260" s="142">
        <f>S260*H260</f>
        <v>0</v>
      </c>
      <c r="AR260" s="143" t="s">
        <v>157</v>
      </c>
      <c r="AT260" s="143" t="s">
        <v>152</v>
      </c>
      <c r="AU260" s="143" t="s">
        <v>82</v>
      </c>
      <c r="AY260" s="18" t="s">
        <v>150</v>
      </c>
      <c r="BE260" s="144">
        <f>IF(N260="základní",J260,0)</f>
        <v>0</v>
      </c>
      <c r="BF260" s="144">
        <f>IF(N260="snížená",J260,0)</f>
        <v>0</v>
      </c>
      <c r="BG260" s="144">
        <f>IF(N260="zákl. přenesená",J260,0)</f>
        <v>0</v>
      </c>
      <c r="BH260" s="144">
        <f>IF(N260="sníž. přenesená",J260,0)</f>
        <v>0</v>
      </c>
      <c r="BI260" s="144">
        <f>IF(N260="nulová",J260,0)</f>
        <v>0</v>
      </c>
      <c r="BJ260" s="18" t="s">
        <v>80</v>
      </c>
      <c r="BK260" s="144">
        <f>ROUND(I260*H260,2)</f>
        <v>0</v>
      </c>
      <c r="BL260" s="18" t="s">
        <v>157</v>
      </c>
      <c r="BM260" s="143" t="s">
        <v>1145</v>
      </c>
    </row>
    <row r="261" spans="2:65" s="1" customFormat="1" ht="19.5">
      <c r="B261" s="33"/>
      <c r="D261" s="145" t="s">
        <v>159</v>
      </c>
      <c r="F261" s="146" t="s">
        <v>1146</v>
      </c>
      <c r="I261" s="147"/>
      <c r="L261" s="33"/>
      <c r="M261" s="148"/>
      <c r="T261" s="54"/>
      <c r="AT261" s="18" t="s">
        <v>159</v>
      </c>
      <c r="AU261" s="18" t="s">
        <v>82</v>
      </c>
    </row>
    <row r="262" spans="2:65" s="1" customFormat="1" ht="11.25">
      <c r="B262" s="33"/>
      <c r="D262" s="149" t="s">
        <v>161</v>
      </c>
      <c r="F262" s="150" t="s">
        <v>1147</v>
      </c>
      <c r="I262" s="147"/>
      <c r="L262" s="33"/>
      <c r="M262" s="148"/>
      <c r="T262" s="54"/>
      <c r="AT262" s="18" t="s">
        <v>161</v>
      </c>
      <c r="AU262" s="18" t="s">
        <v>82</v>
      </c>
    </row>
    <row r="263" spans="2:65" s="12" customFormat="1" ht="11.25">
      <c r="B263" s="151"/>
      <c r="D263" s="145" t="s">
        <v>163</v>
      </c>
      <c r="E263" s="152" t="s">
        <v>28</v>
      </c>
      <c r="F263" s="153" t="s">
        <v>1148</v>
      </c>
      <c r="H263" s="154">
        <v>35.72</v>
      </c>
      <c r="I263" s="155"/>
      <c r="L263" s="151"/>
      <c r="M263" s="156"/>
      <c r="T263" s="157"/>
      <c r="AT263" s="152" t="s">
        <v>163</v>
      </c>
      <c r="AU263" s="152" t="s">
        <v>82</v>
      </c>
      <c r="AV263" s="12" t="s">
        <v>82</v>
      </c>
      <c r="AW263" s="12" t="s">
        <v>35</v>
      </c>
      <c r="AX263" s="12" t="s">
        <v>80</v>
      </c>
      <c r="AY263" s="152" t="s">
        <v>150</v>
      </c>
    </row>
    <row r="264" spans="2:65" s="1" customFormat="1" ht="16.5" customHeight="1">
      <c r="B264" s="33"/>
      <c r="C264" s="132" t="s">
        <v>398</v>
      </c>
      <c r="D264" s="132" t="s">
        <v>152</v>
      </c>
      <c r="E264" s="133" t="s">
        <v>542</v>
      </c>
      <c r="F264" s="134" t="s">
        <v>543</v>
      </c>
      <c r="G264" s="135" t="s">
        <v>236</v>
      </c>
      <c r="H264" s="136">
        <v>24.61</v>
      </c>
      <c r="I264" s="137"/>
      <c r="J264" s="138">
        <f>ROUND(I264*H264,2)</f>
        <v>0</v>
      </c>
      <c r="K264" s="134" t="s">
        <v>156</v>
      </c>
      <c r="L264" s="33"/>
      <c r="M264" s="139" t="s">
        <v>28</v>
      </c>
      <c r="N264" s="140" t="s">
        <v>44</v>
      </c>
      <c r="P264" s="141">
        <f>O264*H264</f>
        <v>0</v>
      </c>
      <c r="Q264" s="141">
        <v>1.0000000000000001E-5</v>
      </c>
      <c r="R264" s="141">
        <f>Q264*H264</f>
        <v>2.4610000000000002E-4</v>
      </c>
      <c r="S264" s="141">
        <v>0</v>
      </c>
      <c r="T264" s="142">
        <f>S264*H264</f>
        <v>0</v>
      </c>
      <c r="AR264" s="143" t="s">
        <v>157</v>
      </c>
      <c r="AT264" s="143" t="s">
        <v>152</v>
      </c>
      <c r="AU264" s="143" t="s">
        <v>82</v>
      </c>
      <c r="AY264" s="18" t="s">
        <v>150</v>
      </c>
      <c r="BE264" s="144">
        <f>IF(N264="základní",J264,0)</f>
        <v>0</v>
      </c>
      <c r="BF264" s="144">
        <f>IF(N264="snížená",J264,0)</f>
        <v>0</v>
      </c>
      <c r="BG264" s="144">
        <f>IF(N264="zákl. přenesená",J264,0)</f>
        <v>0</v>
      </c>
      <c r="BH264" s="144">
        <f>IF(N264="sníž. přenesená",J264,0)</f>
        <v>0</v>
      </c>
      <c r="BI264" s="144">
        <f>IF(N264="nulová",J264,0)</f>
        <v>0</v>
      </c>
      <c r="BJ264" s="18" t="s">
        <v>80</v>
      </c>
      <c r="BK264" s="144">
        <f>ROUND(I264*H264,2)</f>
        <v>0</v>
      </c>
      <c r="BL264" s="18" t="s">
        <v>157</v>
      </c>
      <c r="BM264" s="143" t="s">
        <v>1149</v>
      </c>
    </row>
    <row r="265" spans="2:65" s="1" customFormat="1" ht="19.5">
      <c r="B265" s="33"/>
      <c r="D265" s="145" t="s">
        <v>159</v>
      </c>
      <c r="F265" s="146" t="s">
        <v>545</v>
      </c>
      <c r="I265" s="147"/>
      <c r="L265" s="33"/>
      <c r="M265" s="148"/>
      <c r="T265" s="54"/>
      <c r="AT265" s="18" t="s">
        <v>159</v>
      </c>
      <c r="AU265" s="18" t="s">
        <v>82</v>
      </c>
    </row>
    <row r="266" spans="2:65" s="1" customFormat="1" ht="11.25">
      <c r="B266" s="33"/>
      <c r="D266" s="149" t="s">
        <v>161</v>
      </c>
      <c r="F266" s="150" t="s">
        <v>546</v>
      </c>
      <c r="I266" s="147"/>
      <c r="L266" s="33"/>
      <c r="M266" s="148"/>
      <c r="T266" s="54"/>
      <c r="AT266" s="18" t="s">
        <v>161</v>
      </c>
      <c r="AU266" s="18" t="s">
        <v>82</v>
      </c>
    </row>
    <row r="267" spans="2:65" s="12" customFormat="1" ht="11.25">
      <c r="B267" s="151"/>
      <c r="D267" s="145" t="s">
        <v>163</v>
      </c>
      <c r="E267" s="152" t="s">
        <v>28</v>
      </c>
      <c r="F267" s="153" t="s">
        <v>1150</v>
      </c>
      <c r="H267" s="154">
        <v>24.61</v>
      </c>
      <c r="I267" s="155"/>
      <c r="L267" s="151"/>
      <c r="M267" s="156"/>
      <c r="T267" s="157"/>
      <c r="AT267" s="152" t="s">
        <v>163</v>
      </c>
      <c r="AU267" s="152" t="s">
        <v>82</v>
      </c>
      <c r="AV267" s="12" t="s">
        <v>82</v>
      </c>
      <c r="AW267" s="12" t="s">
        <v>35</v>
      </c>
      <c r="AX267" s="12" t="s">
        <v>80</v>
      </c>
      <c r="AY267" s="152" t="s">
        <v>150</v>
      </c>
    </row>
    <row r="268" spans="2:65" s="1" customFormat="1" ht="24.2" customHeight="1">
      <c r="B268" s="33"/>
      <c r="C268" s="132" t="s">
        <v>405</v>
      </c>
      <c r="D268" s="132" t="s">
        <v>152</v>
      </c>
      <c r="E268" s="133" t="s">
        <v>569</v>
      </c>
      <c r="F268" s="134" t="s">
        <v>570</v>
      </c>
      <c r="G268" s="135" t="s">
        <v>394</v>
      </c>
      <c r="H268" s="136">
        <v>66.78</v>
      </c>
      <c r="I268" s="137"/>
      <c r="J268" s="138">
        <f>ROUND(I268*H268,2)</f>
        <v>0</v>
      </c>
      <c r="K268" s="134" t="s">
        <v>156</v>
      </c>
      <c r="L268" s="33"/>
      <c r="M268" s="139" t="s">
        <v>28</v>
      </c>
      <c r="N268" s="140" t="s">
        <v>44</v>
      </c>
      <c r="P268" s="141">
        <f>O268*H268</f>
        <v>0</v>
      </c>
      <c r="Q268" s="141">
        <v>8.9779999999999999E-2</v>
      </c>
      <c r="R268" s="141">
        <f>Q268*H268</f>
        <v>5.9955084000000003</v>
      </c>
      <c r="S268" s="141">
        <v>0</v>
      </c>
      <c r="T268" s="142">
        <f>S268*H268</f>
        <v>0</v>
      </c>
      <c r="AR268" s="143" t="s">
        <v>157</v>
      </c>
      <c r="AT268" s="143" t="s">
        <v>152</v>
      </c>
      <c r="AU268" s="143" t="s">
        <v>82</v>
      </c>
      <c r="AY268" s="18" t="s">
        <v>150</v>
      </c>
      <c r="BE268" s="144">
        <f>IF(N268="základní",J268,0)</f>
        <v>0</v>
      </c>
      <c r="BF268" s="144">
        <f>IF(N268="snížená",J268,0)</f>
        <v>0</v>
      </c>
      <c r="BG268" s="144">
        <f>IF(N268="zákl. přenesená",J268,0)</f>
        <v>0</v>
      </c>
      <c r="BH268" s="144">
        <f>IF(N268="sníž. přenesená",J268,0)</f>
        <v>0</v>
      </c>
      <c r="BI268" s="144">
        <f>IF(N268="nulová",J268,0)</f>
        <v>0</v>
      </c>
      <c r="BJ268" s="18" t="s">
        <v>80</v>
      </c>
      <c r="BK268" s="144">
        <f>ROUND(I268*H268,2)</f>
        <v>0</v>
      </c>
      <c r="BL268" s="18" t="s">
        <v>157</v>
      </c>
      <c r="BM268" s="143" t="s">
        <v>571</v>
      </c>
    </row>
    <row r="269" spans="2:65" s="1" customFormat="1" ht="39">
      <c r="B269" s="33"/>
      <c r="D269" s="145" t="s">
        <v>159</v>
      </c>
      <c r="F269" s="146" t="s">
        <v>572</v>
      </c>
      <c r="I269" s="147"/>
      <c r="L269" s="33"/>
      <c r="M269" s="148"/>
      <c r="T269" s="54"/>
      <c r="AT269" s="18" t="s">
        <v>159</v>
      </c>
      <c r="AU269" s="18" t="s">
        <v>82</v>
      </c>
    </row>
    <row r="270" spans="2:65" s="1" customFormat="1" ht="11.25">
      <c r="B270" s="33"/>
      <c r="D270" s="149" t="s">
        <v>161</v>
      </c>
      <c r="F270" s="150" t="s">
        <v>573</v>
      </c>
      <c r="I270" s="147"/>
      <c r="L270" s="33"/>
      <c r="M270" s="148"/>
      <c r="T270" s="54"/>
      <c r="AT270" s="18" t="s">
        <v>161</v>
      </c>
      <c r="AU270" s="18" t="s">
        <v>82</v>
      </c>
    </row>
    <row r="271" spans="2:65" s="1" customFormat="1" ht="19.5">
      <c r="B271" s="33"/>
      <c r="D271" s="145" t="s">
        <v>192</v>
      </c>
      <c r="F271" s="165" t="s">
        <v>560</v>
      </c>
      <c r="I271" s="147"/>
      <c r="L271" s="33"/>
      <c r="M271" s="148"/>
      <c r="T271" s="54"/>
      <c r="AT271" s="18" t="s">
        <v>192</v>
      </c>
      <c r="AU271" s="18" t="s">
        <v>82</v>
      </c>
    </row>
    <row r="272" spans="2:65" s="12" customFormat="1" ht="11.25">
      <c r="B272" s="151"/>
      <c r="D272" s="145" t="s">
        <v>163</v>
      </c>
      <c r="E272" s="152" t="s">
        <v>28</v>
      </c>
      <c r="F272" s="153" t="s">
        <v>1151</v>
      </c>
      <c r="H272" s="154">
        <v>66.78</v>
      </c>
      <c r="I272" s="155"/>
      <c r="L272" s="151"/>
      <c r="M272" s="156"/>
      <c r="T272" s="157"/>
      <c r="AT272" s="152" t="s">
        <v>163</v>
      </c>
      <c r="AU272" s="152" t="s">
        <v>82</v>
      </c>
      <c r="AV272" s="12" t="s">
        <v>82</v>
      </c>
      <c r="AW272" s="12" t="s">
        <v>35</v>
      </c>
      <c r="AX272" s="12" t="s">
        <v>80</v>
      </c>
      <c r="AY272" s="152" t="s">
        <v>150</v>
      </c>
    </row>
    <row r="273" spans="2:65" s="1" customFormat="1" ht="16.5" customHeight="1">
      <c r="B273" s="33"/>
      <c r="C273" s="166" t="s">
        <v>410</v>
      </c>
      <c r="D273" s="166" t="s">
        <v>215</v>
      </c>
      <c r="E273" s="167" t="s">
        <v>1061</v>
      </c>
      <c r="F273" s="168" t="s">
        <v>1062</v>
      </c>
      <c r="G273" s="169" t="s">
        <v>236</v>
      </c>
      <c r="H273" s="170">
        <v>1.77</v>
      </c>
      <c r="I273" s="171"/>
      <c r="J273" s="172">
        <f>ROUND(I273*H273,2)</f>
        <v>0</v>
      </c>
      <c r="K273" s="168" t="s">
        <v>156</v>
      </c>
      <c r="L273" s="173"/>
      <c r="M273" s="174" t="s">
        <v>28</v>
      </c>
      <c r="N273" s="175" t="s">
        <v>44</v>
      </c>
      <c r="P273" s="141">
        <f>O273*H273</f>
        <v>0</v>
      </c>
      <c r="Q273" s="141">
        <v>0.222</v>
      </c>
      <c r="R273" s="141">
        <f>Q273*H273</f>
        <v>0.39294000000000001</v>
      </c>
      <c r="S273" s="141">
        <v>0</v>
      </c>
      <c r="T273" s="142">
        <f>S273*H273</f>
        <v>0</v>
      </c>
      <c r="AR273" s="143" t="s">
        <v>214</v>
      </c>
      <c r="AT273" s="143" t="s">
        <v>215</v>
      </c>
      <c r="AU273" s="143" t="s">
        <v>82</v>
      </c>
      <c r="AY273" s="18" t="s">
        <v>150</v>
      </c>
      <c r="BE273" s="144">
        <f>IF(N273="základní",J273,0)</f>
        <v>0</v>
      </c>
      <c r="BF273" s="144">
        <f>IF(N273="snížená",J273,0)</f>
        <v>0</v>
      </c>
      <c r="BG273" s="144">
        <f>IF(N273="zákl. přenesená",J273,0)</f>
        <v>0</v>
      </c>
      <c r="BH273" s="144">
        <f>IF(N273="sníž. přenesená",J273,0)</f>
        <v>0</v>
      </c>
      <c r="BI273" s="144">
        <f>IF(N273="nulová",J273,0)</f>
        <v>0</v>
      </c>
      <c r="BJ273" s="18" t="s">
        <v>80</v>
      </c>
      <c r="BK273" s="144">
        <f>ROUND(I273*H273,2)</f>
        <v>0</v>
      </c>
      <c r="BL273" s="18" t="s">
        <v>157</v>
      </c>
      <c r="BM273" s="143" t="s">
        <v>1152</v>
      </c>
    </row>
    <row r="274" spans="2:65" s="1" customFormat="1" ht="11.25">
      <c r="B274" s="33"/>
      <c r="D274" s="145" t="s">
        <v>159</v>
      </c>
      <c r="F274" s="146" t="s">
        <v>1062</v>
      </c>
      <c r="I274" s="147"/>
      <c r="L274" s="33"/>
      <c r="M274" s="148"/>
      <c r="T274" s="54"/>
      <c r="AT274" s="18" t="s">
        <v>159</v>
      </c>
      <c r="AU274" s="18" t="s">
        <v>82</v>
      </c>
    </row>
    <row r="275" spans="2:65" s="12" customFormat="1" ht="11.25">
      <c r="B275" s="151"/>
      <c r="D275" s="145" t="s">
        <v>163</v>
      </c>
      <c r="E275" s="152" t="s">
        <v>28</v>
      </c>
      <c r="F275" s="153" t="s">
        <v>1153</v>
      </c>
      <c r="H275" s="154">
        <v>6.6779999999999999</v>
      </c>
      <c r="I275" s="155"/>
      <c r="L275" s="151"/>
      <c r="M275" s="156"/>
      <c r="T275" s="157"/>
      <c r="AT275" s="152" t="s">
        <v>163</v>
      </c>
      <c r="AU275" s="152" t="s">
        <v>82</v>
      </c>
      <c r="AV275" s="12" t="s">
        <v>82</v>
      </c>
      <c r="AW275" s="12" t="s">
        <v>35</v>
      </c>
      <c r="AX275" s="12" t="s">
        <v>73</v>
      </c>
      <c r="AY275" s="152" t="s">
        <v>150</v>
      </c>
    </row>
    <row r="276" spans="2:65" s="12" customFormat="1" ht="11.25">
      <c r="B276" s="151"/>
      <c r="D276" s="145" t="s">
        <v>163</v>
      </c>
      <c r="E276" s="152" t="s">
        <v>28</v>
      </c>
      <c r="F276" s="153" t="s">
        <v>1154</v>
      </c>
      <c r="H276" s="154">
        <v>-4.96</v>
      </c>
      <c r="I276" s="155"/>
      <c r="L276" s="151"/>
      <c r="M276" s="156"/>
      <c r="T276" s="157"/>
      <c r="AT276" s="152" t="s">
        <v>163</v>
      </c>
      <c r="AU276" s="152" t="s">
        <v>82</v>
      </c>
      <c r="AV276" s="12" t="s">
        <v>82</v>
      </c>
      <c r="AW276" s="12" t="s">
        <v>35</v>
      </c>
      <c r="AX276" s="12" t="s">
        <v>73</v>
      </c>
      <c r="AY276" s="152" t="s">
        <v>150</v>
      </c>
    </row>
    <row r="277" spans="2:65" s="13" customFormat="1" ht="11.25">
      <c r="B277" s="158"/>
      <c r="D277" s="145" t="s">
        <v>163</v>
      </c>
      <c r="E277" s="159" t="s">
        <v>28</v>
      </c>
      <c r="F277" s="160" t="s">
        <v>167</v>
      </c>
      <c r="H277" s="161">
        <v>1.718</v>
      </c>
      <c r="I277" s="162"/>
      <c r="L277" s="158"/>
      <c r="M277" s="163"/>
      <c r="T277" s="164"/>
      <c r="AT277" s="159" t="s">
        <v>163</v>
      </c>
      <c r="AU277" s="159" t="s">
        <v>82</v>
      </c>
      <c r="AV277" s="13" t="s">
        <v>157</v>
      </c>
      <c r="AW277" s="13" t="s">
        <v>35</v>
      </c>
      <c r="AX277" s="13" t="s">
        <v>80</v>
      </c>
      <c r="AY277" s="159" t="s">
        <v>150</v>
      </c>
    </row>
    <row r="278" spans="2:65" s="12" customFormat="1" ht="11.25">
      <c r="B278" s="151"/>
      <c r="D278" s="145" t="s">
        <v>163</v>
      </c>
      <c r="F278" s="153" t="s">
        <v>1155</v>
      </c>
      <c r="H278" s="154">
        <v>1.77</v>
      </c>
      <c r="I278" s="155"/>
      <c r="L278" s="151"/>
      <c r="M278" s="156"/>
      <c r="T278" s="157"/>
      <c r="AT278" s="152" t="s">
        <v>163</v>
      </c>
      <c r="AU278" s="152" t="s">
        <v>82</v>
      </c>
      <c r="AV278" s="12" t="s">
        <v>82</v>
      </c>
      <c r="AW278" s="12" t="s">
        <v>4</v>
      </c>
      <c r="AX278" s="12" t="s">
        <v>80</v>
      </c>
      <c r="AY278" s="152" t="s">
        <v>150</v>
      </c>
    </row>
    <row r="279" spans="2:65" s="1" customFormat="1" ht="33" customHeight="1">
      <c r="B279" s="33"/>
      <c r="C279" s="132" t="s">
        <v>414</v>
      </c>
      <c r="D279" s="132" t="s">
        <v>152</v>
      </c>
      <c r="E279" s="133" t="s">
        <v>1156</v>
      </c>
      <c r="F279" s="134" t="s">
        <v>1157</v>
      </c>
      <c r="G279" s="135" t="s">
        <v>394</v>
      </c>
      <c r="H279" s="136">
        <v>25.99</v>
      </c>
      <c r="I279" s="137"/>
      <c r="J279" s="138">
        <f>ROUND(I279*H279,2)</f>
        <v>0</v>
      </c>
      <c r="K279" s="134" t="s">
        <v>156</v>
      </c>
      <c r="L279" s="33"/>
      <c r="M279" s="139" t="s">
        <v>28</v>
      </c>
      <c r="N279" s="140" t="s">
        <v>44</v>
      </c>
      <c r="P279" s="141">
        <f>O279*H279</f>
        <v>0</v>
      </c>
      <c r="Q279" s="141">
        <v>0.15540000000000001</v>
      </c>
      <c r="R279" s="141">
        <f>Q279*H279</f>
        <v>4.0388460000000004</v>
      </c>
      <c r="S279" s="141">
        <v>0</v>
      </c>
      <c r="T279" s="142">
        <f>S279*H279</f>
        <v>0</v>
      </c>
      <c r="AR279" s="143" t="s">
        <v>157</v>
      </c>
      <c r="AT279" s="143" t="s">
        <v>152</v>
      </c>
      <c r="AU279" s="143" t="s">
        <v>82</v>
      </c>
      <c r="AY279" s="18" t="s">
        <v>150</v>
      </c>
      <c r="BE279" s="144">
        <f>IF(N279="základní",J279,0)</f>
        <v>0</v>
      </c>
      <c r="BF279" s="144">
        <f>IF(N279="snížená",J279,0)</f>
        <v>0</v>
      </c>
      <c r="BG279" s="144">
        <f>IF(N279="zákl. přenesená",J279,0)</f>
        <v>0</v>
      </c>
      <c r="BH279" s="144">
        <f>IF(N279="sníž. přenesená",J279,0)</f>
        <v>0</v>
      </c>
      <c r="BI279" s="144">
        <f>IF(N279="nulová",J279,0)</f>
        <v>0</v>
      </c>
      <c r="BJ279" s="18" t="s">
        <v>80</v>
      </c>
      <c r="BK279" s="144">
        <f>ROUND(I279*H279,2)</f>
        <v>0</v>
      </c>
      <c r="BL279" s="18" t="s">
        <v>157</v>
      </c>
      <c r="BM279" s="143" t="s">
        <v>1158</v>
      </c>
    </row>
    <row r="280" spans="2:65" s="1" customFormat="1" ht="29.25">
      <c r="B280" s="33"/>
      <c r="D280" s="145" t="s">
        <v>159</v>
      </c>
      <c r="F280" s="146" t="s">
        <v>1159</v>
      </c>
      <c r="I280" s="147"/>
      <c r="L280" s="33"/>
      <c r="M280" s="148"/>
      <c r="T280" s="54"/>
      <c r="AT280" s="18" t="s">
        <v>159</v>
      </c>
      <c r="AU280" s="18" t="s">
        <v>82</v>
      </c>
    </row>
    <row r="281" spans="2:65" s="1" customFormat="1" ht="11.25">
      <c r="B281" s="33"/>
      <c r="D281" s="149" t="s">
        <v>161</v>
      </c>
      <c r="F281" s="150" t="s">
        <v>1160</v>
      </c>
      <c r="I281" s="147"/>
      <c r="L281" s="33"/>
      <c r="M281" s="148"/>
      <c r="T281" s="54"/>
      <c r="AT281" s="18" t="s">
        <v>161</v>
      </c>
      <c r="AU281" s="18" t="s">
        <v>82</v>
      </c>
    </row>
    <row r="282" spans="2:65" s="12" customFormat="1" ht="11.25">
      <c r="B282" s="151"/>
      <c r="D282" s="145" t="s">
        <v>163</v>
      </c>
      <c r="E282" s="152" t="s">
        <v>28</v>
      </c>
      <c r="F282" s="153" t="s">
        <v>1161</v>
      </c>
      <c r="H282" s="154">
        <v>25.99</v>
      </c>
      <c r="I282" s="155"/>
      <c r="L282" s="151"/>
      <c r="M282" s="156"/>
      <c r="T282" s="157"/>
      <c r="AT282" s="152" t="s">
        <v>163</v>
      </c>
      <c r="AU282" s="152" t="s">
        <v>82</v>
      </c>
      <c r="AV282" s="12" t="s">
        <v>82</v>
      </c>
      <c r="AW282" s="12" t="s">
        <v>35</v>
      </c>
      <c r="AX282" s="12" t="s">
        <v>73</v>
      </c>
      <c r="AY282" s="152" t="s">
        <v>150</v>
      </c>
    </row>
    <row r="283" spans="2:65" s="13" customFormat="1" ht="11.25">
      <c r="B283" s="158"/>
      <c r="D283" s="145" t="s">
        <v>163</v>
      </c>
      <c r="E283" s="159" t="s">
        <v>28</v>
      </c>
      <c r="F283" s="160" t="s">
        <v>167</v>
      </c>
      <c r="H283" s="161">
        <v>25.99</v>
      </c>
      <c r="I283" s="162"/>
      <c r="L283" s="158"/>
      <c r="M283" s="163"/>
      <c r="T283" s="164"/>
      <c r="AT283" s="159" t="s">
        <v>163</v>
      </c>
      <c r="AU283" s="159" t="s">
        <v>82</v>
      </c>
      <c r="AV283" s="13" t="s">
        <v>157</v>
      </c>
      <c r="AW283" s="13" t="s">
        <v>35</v>
      </c>
      <c r="AX283" s="13" t="s">
        <v>80</v>
      </c>
      <c r="AY283" s="159" t="s">
        <v>150</v>
      </c>
    </row>
    <row r="284" spans="2:65" s="1" customFormat="1" ht="16.5" customHeight="1">
      <c r="B284" s="33"/>
      <c r="C284" s="166" t="s">
        <v>421</v>
      </c>
      <c r="D284" s="166" t="s">
        <v>215</v>
      </c>
      <c r="E284" s="167" t="s">
        <v>1162</v>
      </c>
      <c r="F284" s="168" t="s">
        <v>1163</v>
      </c>
      <c r="G284" s="169" t="s">
        <v>394</v>
      </c>
      <c r="H284" s="170">
        <v>5.569</v>
      </c>
      <c r="I284" s="171"/>
      <c r="J284" s="172">
        <f>ROUND(I284*H284,2)</f>
        <v>0</v>
      </c>
      <c r="K284" s="168" t="s">
        <v>156</v>
      </c>
      <c r="L284" s="173"/>
      <c r="M284" s="174" t="s">
        <v>28</v>
      </c>
      <c r="N284" s="175" t="s">
        <v>44</v>
      </c>
      <c r="P284" s="141">
        <f>O284*H284</f>
        <v>0</v>
      </c>
      <c r="Q284" s="141">
        <v>0.08</v>
      </c>
      <c r="R284" s="141">
        <f>Q284*H284</f>
        <v>0.44552000000000003</v>
      </c>
      <c r="S284" s="141">
        <v>0</v>
      </c>
      <c r="T284" s="142">
        <f>S284*H284</f>
        <v>0</v>
      </c>
      <c r="AR284" s="143" t="s">
        <v>214</v>
      </c>
      <c r="AT284" s="143" t="s">
        <v>215</v>
      </c>
      <c r="AU284" s="143" t="s">
        <v>82</v>
      </c>
      <c r="AY284" s="18" t="s">
        <v>150</v>
      </c>
      <c r="BE284" s="144">
        <f>IF(N284="základní",J284,0)</f>
        <v>0</v>
      </c>
      <c r="BF284" s="144">
        <f>IF(N284="snížená",J284,0)</f>
        <v>0</v>
      </c>
      <c r="BG284" s="144">
        <f>IF(N284="zákl. přenesená",J284,0)</f>
        <v>0</v>
      </c>
      <c r="BH284" s="144">
        <f>IF(N284="sníž. přenesená",J284,0)</f>
        <v>0</v>
      </c>
      <c r="BI284" s="144">
        <f>IF(N284="nulová",J284,0)</f>
        <v>0</v>
      </c>
      <c r="BJ284" s="18" t="s">
        <v>80</v>
      </c>
      <c r="BK284" s="144">
        <f>ROUND(I284*H284,2)</f>
        <v>0</v>
      </c>
      <c r="BL284" s="18" t="s">
        <v>157</v>
      </c>
      <c r="BM284" s="143" t="s">
        <v>1164</v>
      </c>
    </row>
    <row r="285" spans="2:65" s="1" customFormat="1" ht="11.25">
      <c r="B285" s="33"/>
      <c r="D285" s="145" t="s">
        <v>159</v>
      </c>
      <c r="F285" s="146" t="s">
        <v>1163</v>
      </c>
      <c r="I285" s="147"/>
      <c r="L285" s="33"/>
      <c r="M285" s="148"/>
      <c r="T285" s="54"/>
      <c r="AT285" s="18" t="s">
        <v>159</v>
      </c>
      <c r="AU285" s="18" t="s">
        <v>82</v>
      </c>
    </row>
    <row r="286" spans="2:65" s="12" customFormat="1" ht="11.25">
      <c r="B286" s="151"/>
      <c r="D286" s="145" t="s">
        <v>163</v>
      </c>
      <c r="E286" s="152" t="s">
        <v>28</v>
      </c>
      <c r="F286" s="153" t="s">
        <v>1165</v>
      </c>
      <c r="H286" s="154">
        <v>5.46</v>
      </c>
      <c r="I286" s="155"/>
      <c r="L286" s="151"/>
      <c r="M286" s="156"/>
      <c r="T286" s="157"/>
      <c r="AT286" s="152" t="s">
        <v>163</v>
      </c>
      <c r="AU286" s="152" t="s">
        <v>82</v>
      </c>
      <c r="AV286" s="12" t="s">
        <v>82</v>
      </c>
      <c r="AW286" s="12" t="s">
        <v>35</v>
      </c>
      <c r="AX286" s="12" t="s">
        <v>80</v>
      </c>
      <c r="AY286" s="152" t="s">
        <v>150</v>
      </c>
    </row>
    <row r="287" spans="2:65" s="12" customFormat="1" ht="11.25">
      <c r="B287" s="151"/>
      <c r="D287" s="145" t="s">
        <v>163</v>
      </c>
      <c r="F287" s="153" t="s">
        <v>1166</v>
      </c>
      <c r="H287" s="154">
        <v>5.569</v>
      </c>
      <c r="I287" s="155"/>
      <c r="L287" s="151"/>
      <c r="M287" s="156"/>
      <c r="T287" s="157"/>
      <c r="AT287" s="152" t="s">
        <v>163</v>
      </c>
      <c r="AU287" s="152" t="s">
        <v>82</v>
      </c>
      <c r="AV287" s="12" t="s">
        <v>82</v>
      </c>
      <c r="AW287" s="12" t="s">
        <v>4</v>
      </c>
      <c r="AX287" s="12" t="s">
        <v>80</v>
      </c>
      <c r="AY287" s="152" t="s">
        <v>150</v>
      </c>
    </row>
    <row r="288" spans="2:65" s="1" customFormat="1" ht="24.2" customHeight="1">
      <c r="B288" s="33"/>
      <c r="C288" s="166" t="s">
        <v>425</v>
      </c>
      <c r="D288" s="166" t="s">
        <v>215</v>
      </c>
      <c r="E288" s="167" t="s">
        <v>1167</v>
      </c>
      <c r="F288" s="168" t="s">
        <v>1168</v>
      </c>
      <c r="G288" s="169" t="s">
        <v>394</v>
      </c>
      <c r="H288" s="170">
        <v>18.105</v>
      </c>
      <c r="I288" s="171"/>
      <c r="J288" s="172">
        <f>ROUND(I288*H288,2)</f>
        <v>0</v>
      </c>
      <c r="K288" s="168" t="s">
        <v>156</v>
      </c>
      <c r="L288" s="173"/>
      <c r="M288" s="174" t="s">
        <v>28</v>
      </c>
      <c r="N288" s="175" t="s">
        <v>44</v>
      </c>
      <c r="P288" s="141">
        <f>O288*H288</f>
        <v>0</v>
      </c>
      <c r="Q288" s="141">
        <v>4.8300000000000003E-2</v>
      </c>
      <c r="R288" s="141">
        <f>Q288*H288</f>
        <v>0.87447150000000007</v>
      </c>
      <c r="S288" s="141">
        <v>0</v>
      </c>
      <c r="T288" s="142">
        <f>S288*H288</f>
        <v>0</v>
      </c>
      <c r="AR288" s="143" t="s">
        <v>214</v>
      </c>
      <c r="AT288" s="143" t="s">
        <v>215</v>
      </c>
      <c r="AU288" s="143" t="s">
        <v>82</v>
      </c>
      <c r="AY288" s="18" t="s">
        <v>150</v>
      </c>
      <c r="BE288" s="144">
        <f>IF(N288="základní",J288,0)</f>
        <v>0</v>
      </c>
      <c r="BF288" s="144">
        <f>IF(N288="snížená",J288,0)</f>
        <v>0</v>
      </c>
      <c r="BG288" s="144">
        <f>IF(N288="zákl. přenesená",J288,0)</f>
        <v>0</v>
      </c>
      <c r="BH288" s="144">
        <f>IF(N288="sníž. přenesená",J288,0)</f>
        <v>0</v>
      </c>
      <c r="BI288" s="144">
        <f>IF(N288="nulová",J288,0)</f>
        <v>0</v>
      </c>
      <c r="BJ288" s="18" t="s">
        <v>80</v>
      </c>
      <c r="BK288" s="144">
        <f>ROUND(I288*H288,2)</f>
        <v>0</v>
      </c>
      <c r="BL288" s="18" t="s">
        <v>157</v>
      </c>
      <c r="BM288" s="143" t="s">
        <v>1169</v>
      </c>
    </row>
    <row r="289" spans="2:65" s="1" customFormat="1" ht="11.25">
      <c r="B289" s="33"/>
      <c r="D289" s="145" t="s">
        <v>159</v>
      </c>
      <c r="F289" s="146" t="s">
        <v>1168</v>
      </c>
      <c r="I289" s="147"/>
      <c r="L289" s="33"/>
      <c r="M289" s="148"/>
      <c r="T289" s="54"/>
      <c r="AT289" s="18" t="s">
        <v>159</v>
      </c>
      <c r="AU289" s="18" t="s">
        <v>82</v>
      </c>
    </row>
    <row r="290" spans="2:65" s="12" customFormat="1" ht="11.25">
      <c r="B290" s="151"/>
      <c r="D290" s="145" t="s">
        <v>163</v>
      </c>
      <c r="E290" s="152" t="s">
        <v>28</v>
      </c>
      <c r="F290" s="153" t="s">
        <v>1170</v>
      </c>
      <c r="H290" s="154">
        <v>17.75</v>
      </c>
      <c r="I290" s="155"/>
      <c r="L290" s="151"/>
      <c r="M290" s="156"/>
      <c r="T290" s="157"/>
      <c r="AT290" s="152" t="s">
        <v>163</v>
      </c>
      <c r="AU290" s="152" t="s">
        <v>82</v>
      </c>
      <c r="AV290" s="12" t="s">
        <v>82</v>
      </c>
      <c r="AW290" s="12" t="s">
        <v>35</v>
      </c>
      <c r="AX290" s="12" t="s">
        <v>80</v>
      </c>
      <c r="AY290" s="152" t="s">
        <v>150</v>
      </c>
    </row>
    <row r="291" spans="2:65" s="12" customFormat="1" ht="11.25">
      <c r="B291" s="151"/>
      <c r="D291" s="145" t="s">
        <v>163</v>
      </c>
      <c r="F291" s="153" t="s">
        <v>1171</v>
      </c>
      <c r="H291" s="154">
        <v>18.105</v>
      </c>
      <c r="I291" s="155"/>
      <c r="L291" s="151"/>
      <c r="M291" s="156"/>
      <c r="T291" s="157"/>
      <c r="AT291" s="152" t="s">
        <v>163</v>
      </c>
      <c r="AU291" s="152" t="s">
        <v>82</v>
      </c>
      <c r="AV291" s="12" t="s">
        <v>82</v>
      </c>
      <c r="AW291" s="12" t="s">
        <v>4</v>
      </c>
      <c r="AX291" s="12" t="s">
        <v>80</v>
      </c>
      <c r="AY291" s="152" t="s">
        <v>150</v>
      </c>
    </row>
    <row r="292" spans="2:65" s="1" customFormat="1" ht="24.2" customHeight="1">
      <c r="B292" s="33"/>
      <c r="C292" s="166" t="s">
        <v>432</v>
      </c>
      <c r="D292" s="166" t="s">
        <v>215</v>
      </c>
      <c r="E292" s="167" t="s">
        <v>1172</v>
      </c>
      <c r="F292" s="168" t="s">
        <v>1173</v>
      </c>
      <c r="G292" s="169" t="s">
        <v>394</v>
      </c>
      <c r="H292" s="170">
        <v>2</v>
      </c>
      <c r="I292" s="171"/>
      <c r="J292" s="172">
        <f>ROUND(I292*H292,2)</f>
        <v>0</v>
      </c>
      <c r="K292" s="168" t="s">
        <v>156</v>
      </c>
      <c r="L292" s="173"/>
      <c r="M292" s="174" t="s">
        <v>28</v>
      </c>
      <c r="N292" s="175" t="s">
        <v>44</v>
      </c>
      <c r="P292" s="141">
        <f>O292*H292</f>
        <v>0</v>
      </c>
      <c r="Q292" s="141">
        <v>6.5670000000000006E-2</v>
      </c>
      <c r="R292" s="141">
        <f>Q292*H292</f>
        <v>0.13134000000000001</v>
      </c>
      <c r="S292" s="141">
        <v>0</v>
      </c>
      <c r="T292" s="142">
        <f>S292*H292</f>
        <v>0</v>
      </c>
      <c r="AR292" s="143" t="s">
        <v>214</v>
      </c>
      <c r="AT292" s="143" t="s">
        <v>215</v>
      </c>
      <c r="AU292" s="143" t="s">
        <v>82</v>
      </c>
      <c r="AY292" s="18" t="s">
        <v>150</v>
      </c>
      <c r="BE292" s="144">
        <f>IF(N292="základní",J292,0)</f>
        <v>0</v>
      </c>
      <c r="BF292" s="144">
        <f>IF(N292="snížená",J292,0)</f>
        <v>0</v>
      </c>
      <c r="BG292" s="144">
        <f>IF(N292="zákl. přenesená",J292,0)</f>
        <v>0</v>
      </c>
      <c r="BH292" s="144">
        <f>IF(N292="sníž. přenesená",J292,0)</f>
        <v>0</v>
      </c>
      <c r="BI292" s="144">
        <f>IF(N292="nulová",J292,0)</f>
        <v>0</v>
      </c>
      <c r="BJ292" s="18" t="s">
        <v>80</v>
      </c>
      <c r="BK292" s="144">
        <f>ROUND(I292*H292,2)</f>
        <v>0</v>
      </c>
      <c r="BL292" s="18" t="s">
        <v>157</v>
      </c>
      <c r="BM292" s="143" t="s">
        <v>1174</v>
      </c>
    </row>
    <row r="293" spans="2:65" s="1" customFormat="1" ht="11.25">
      <c r="B293" s="33"/>
      <c r="D293" s="145" t="s">
        <v>159</v>
      </c>
      <c r="F293" s="146" t="s">
        <v>1173</v>
      </c>
      <c r="I293" s="147"/>
      <c r="L293" s="33"/>
      <c r="M293" s="148"/>
      <c r="T293" s="54"/>
      <c r="AT293" s="18" t="s">
        <v>159</v>
      </c>
      <c r="AU293" s="18" t="s">
        <v>82</v>
      </c>
    </row>
    <row r="294" spans="2:65" s="12" customFormat="1" ht="11.25">
      <c r="B294" s="151"/>
      <c r="D294" s="145" t="s">
        <v>163</v>
      </c>
      <c r="E294" s="152" t="s">
        <v>28</v>
      </c>
      <c r="F294" s="153" t="s">
        <v>612</v>
      </c>
      <c r="H294" s="154">
        <v>1</v>
      </c>
      <c r="I294" s="155"/>
      <c r="L294" s="151"/>
      <c r="M294" s="156"/>
      <c r="T294" s="157"/>
      <c r="AT294" s="152" t="s">
        <v>163</v>
      </c>
      <c r="AU294" s="152" t="s">
        <v>82</v>
      </c>
      <c r="AV294" s="12" t="s">
        <v>82</v>
      </c>
      <c r="AW294" s="12" t="s">
        <v>35</v>
      </c>
      <c r="AX294" s="12" t="s">
        <v>73</v>
      </c>
      <c r="AY294" s="152" t="s">
        <v>150</v>
      </c>
    </row>
    <row r="295" spans="2:65" s="12" customFormat="1" ht="11.25">
      <c r="B295" s="151"/>
      <c r="D295" s="145" t="s">
        <v>163</v>
      </c>
      <c r="E295" s="152" t="s">
        <v>28</v>
      </c>
      <c r="F295" s="153" t="s">
        <v>613</v>
      </c>
      <c r="H295" s="154">
        <v>1</v>
      </c>
      <c r="I295" s="155"/>
      <c r="L295" s="151"/>
      <c r="M295" s="156"/>
      <c r="T295" s="157"/>
      <c r="AT295" s="152" t="s">
        <v>163</v>
      </c>
      <c r="AU295" s="152" t="s">
        <v>82</v>
      </c>
      <c r="AV295" s="12" t="s">
        <v>82</v>
      </c>
      <c r="AW295" s="12" t="s">
        <v>35</v>
      </c>
      <c r="AX295" s="12" t="s">
        <v>73</v>
      </c>
      <c r="AY295" s="152" t="s">
        <v>150</v>
      </c>
    </row>
    <row r="296" spans="2:65" s="13" customFormat="1" ht="11.25">
      <c r="B296" s="158"/>
      <c r="D296" s="145" t="s">
        <v>163</v>
      </c>
      <c r="E296" s="159" t="s">
        <v>28</v>
      </c>
      <c r="F296" s="160" t="s">
        <v>167</v>
      </c>
      <c r="H296" s="161">
        <v>2</v>
      </c>
      <c r="I296" s="162"/>
      <c r="L296" s="158"/>
      <c r="M296" s="163"/>
      <c r="T296" s="164"/>
      <c r="AT296" s="159" t="s">
        <v>163</v>
      </c>
      <c r="AU296" s="159" t="s">
        <v>82</v>
      </c>
      <c r="AV296" s="13" t="s">
        <v>157</v>
      </c>
      <c r="AW296" s="13" t="s">
        <v>35</v>
      </c>
      <c r="AX296" s="13" t="s">
        <v>80</v>
      </c>
      <c r="AY296" s="159" t="s">
        <v>150</v>
      </c>
    </row>
    <row r="297" spans="2:65" s="1" customFormat="1" ht="21.75" customHeight="1">
      <c r="B297" s="33"/>
      <c r="C297" s="166" t="s">
        <v>438</v>
      </c>
      <c r="D297" s="166" t="s">
        <v>215</v>
      </c>
      <c r="E297" s="167" t="s">
        <v>1175</v>
      </c>
      <c r="F297" s="168" t="s">
        <v>1176</v>
      </c>
      <c r="G297" s="169" t="s">
        <v>394</v>
      </c>
      <c r="H297" s="170">
        <v>0.78</v>
      </c>
      <c r="I297" s="171"/>
      <c r="J297" s="172">
        <f>ROUND(I297*H297,2)</f>
        <v>0</v>
      </c>
      <c r="K297" s="168" t="s">
        <v>156</v>
      </c>
      <c r="L297" s="173"/>
      <c r="M297" s="174" t="s">
        <v>28</v>
      </c>
      <c r="N297" s="175" t="s">
        <v>44</v>
      </c>
      <c r="P297" s="141">
        <f>O297*H297</f>
        <v>0</v>
      </c>
      <c r="Q297" s="141">
        <v>6.0999999999999999E-2</v>
      </c>
      <c r="R297" s="141">
        <f>Q297*H297</f>
        <v>4.7579999999999997E-2</v>
      </c>
      <c r="S297" s="141">
        <v>0</v>
      </c>
      <c r="T297" s="142">
        <f>S297*H297</f>
        <v>0</v>
      </c>
      <c r="AR297" s="143" t="s">
        <v>214</v>
      </c>
      <c r="AT297" s="143" t="s">
        <v>215</v>
      </c>
      <c r="AU297" s="143" t="s">
        <v>82</v>
      </c>
      <c r="AY297" s="18" t="s">
        <v>150</v>
      </c>
      <c r="BE297" s="144">
        <f>IF(N297="základní",J297,0)</f>
        <v>0</v>
      </c>
      <c r="BF297" s="144">
        <f>IF(N297="snížená",J297,0)</f>
        <v>0</v>
      </c>
      <c r="BG297" s="144">
        <f>IF(N297="zákl. přenesená",J297,0)</f>
        <v>0</v>
      </c>
      <c r="BH297" s="144">
        <f>IF(N297="sníž. přenesená",J297,0)</f>
        <v>0</v>
      </c>
      <c r="BI297" s="144">
        <f>IF(N297="nulová",J297,0)</f>
        <v>0</v>
      </c>
      <c r="BJ297" s="18" t="s">
        <v>80</v>
      </c>
      <c r="BK297" s="144">
        <f>ROUND(I297*H297,2)</f>
        <v>0</v>
      </c>
      <c r="BL297" s="18" t="s">
        <v>157</v>
      </c>
      <c r="BM297" s="143" t="s">
        <v>1177</v>
      </c>
    </row>
    <row r="298" spans="2:65" s="1" customFormat="1" ht="11.25">
      <c r="B298" s="33"/>
      <c r="D298" s="145" t="s">
        <v>159</v>
      </c>
      <c r="F298" s="146" t="s">
        <v>1176</v>
      </c>
      <c r="I298" s="147"/>
      <c r="L298" s="33"/>
      <c r="M298" s="148"/>
      <c r="T298" s="54"/>
      <c r="AT298" s="18" t="s">
        <v>159</v>
      </c>
      <c r="AU298" s="18" t="s">
        <v>82</v>
      </c>
    </row>
    <row r="299" spans="2:65" s="12" customFormat="1" ht="11.25">
      <c r="B299" s="151"/>
      <c r="D299" s="145" t="s">
        <v>163</v>
      </c>
      <c r="E299" s="152" t="s">
        <v>28</v>
      </c>
      <c r="F299" s="153" t="s">
        <v>1178</v>
      </c>
      <c r="H299" s="154">
        <v>0.78</v>
      </c>
      <c r="I299" s="155"/>
      <c r="L299" s="151"/>
      <c r="M299" s="156"/>
      <c r="T299" s="157"/>
      <c r="AT299" s="152" t="s">
        <v>163</v>
      </c>
      <c r="AU299" s="152" t="s">
        <v>82</v>
      </c>
      <c r="AV299" s="12" t="s">
        <v>82</v>
      </c>
      <c r="AW299" s="12" t="s">
        <v>35</v>
      </c>
      <c r="AX299" s="12" t="s">
        <v>73</v>
      </c>
      <c r="AY299" s="152" t="s">
        <v>150</v>
      </c>
    </row>
    <row r="300" spans="2:65" s="13" customFormat="1" ht="11.25">
      <c r="B300" s="158"/>
      <c r="D300" s="145" t="s">
        <v>163</v>
      </c>
      <c r="E300" s="159" t="s">
        <v>28</v>
      </c>
      <c r="F300" s="160" t="s">
        <v>167</v>
      </c>
      <c r="H300" s="161">
        <v>0.78</v>
      </c>
      <c r="I300" s="162"/>
      <c r="L300" s="158"/>
      <c r="M300" s="163"/>
      <c r="T300" s="164"/>
      <c r="AT300" s="159" t="s">
        <v>163</v>
      </c>
      <c r="AU300" s="159" t="s">
        <v>82</v>
      </c>
      <c r="AV300" s="13" t="s">
        <v>157</v>
      </c>
      <c r="AW300" s="13" t="s">
        <v>35</v>
      </c>
      <c r="AX300" s="13" t="s">
        <v>80</v>
      </c>
      <c r="AY300" s="159" t="s">
        <v>150</v>
      </c>
    </row>
    <row r="301" spans="2:65" s="1" customFormat="1" ht="33" customHeight="1">
      <c r="B301" s="33"/>
      <c r="C301" s="132" t="s">
        <v>443</v>
      </c>
      <c r="D301" s="132" t="s">
        <v>152</v>
      </c>
      <c r="E301" s="133" t="s">
        <v>1179</v>
      </c>
      <c r="F301" s="134" t="s">
        <v>1180</v>
      </c>
      <c r="G301" s="135" t="s">
        <v>394</v>
      </c>
      <c r="H301" s="136">
        <v>17.350000000000001</v>
      </c>
      <c r="I301" s="137"/>
      <c r="J301" s="138">
        <f>ROUND(I301*H301,2)</f>
        <v>0</v>
      </c>
      <c r="K301" s="134" t="s">
        <v>156</v>
      </c>
      <c r="L301" s="33"/>
      <c r="M301" s="139" t="s">
        <v>28</v>
      </c>
      <c r="N301" s="140" t="s">
        <v>44</v>
      </c>
      <c r="P301" s="141">
        <f>O301*H301</f>
        <v>0</v>
      </c>
      <c r="Q301" s="141">
        <v>0.1295</v>
      </c>
      <c r="R301" s="141">
        <f>Q301*H301</f>
        <v>2.2468250000000003</v>
      </c>
      <c r="S301" s="141">
        <v>0</v>
      </c>
      <c r="T301" s="142">
        <f>S301*H301</f>
        <v>0</v>
      </c>
      <c r="AR301" s="143" t="s">
        <v>157</v>
      </c>
      <c r="AT301" s="143" t="s">
        <v>152</v>
      </c>
      <c r="AU301" s="143" t="s">
        <v>82</v>
      </c>
      <c r="AY301" s="18" t="s">
        <v>150</v>
      </c>
      <c r="BE301" s="144">
        <f>IF(N301="základní",J301,0)</f>
        <v>0</v>
      </c>
      <c r="BF301" s="144">
        <f>IF(N301="snížená",J301,0)</f>
        <v>0</v>
      </c>
      <c r="BG301" s="144">
        <f>IF(N301="zákl. přenesená",J301,0)</f>
        <v>0</v>
      </c>
      <c r="BH301" s="144">
        <f>IF(N301="sníž. přenesená",J301,0)</f>
        <v>0</v>
      </c>
      <c r="BI301" s="144">
        <f>IF(N301="nulová",J301,0)</f>
        <v>0</v>
      </c>
      <c r="BJ301" s="18" t="s">
        <v>80</v>
      </c>
      <c r="BK301" s="144">
        <f>ROUND(I301*H301,2)</f>
        <v>0</v>
      </c>
      <c r="BL301" s="18" t="s">
        <v>157</v>
      </c>
      <c r="BM301" s="143" t="s">
        <v>1181</v>
      </c>
    </row>
    <row r="302" spans="2:65" s="1" customFormat="1" ht="29.25">
      <c r="B302" s="33"/>
      <c r="D302" s="145" t="s">
        <v>159</v>
      </c>
      <c r="F302" s="146" t="s">
        <v>1182</v>
      </c>
      <c r="I302" s="147"/>
      <c r="L302" s="33"/>
      <c r="M302" s="148"/>
      <c r="T302" s="54"/>
      <c r="AT302" s="18" t="s">
        <v>159</v>
      </c>
      <c r="AU302" s="18" t="s">
        <v>82</v>
      </c>
    </row>
    <row r="303" spans="2:65" s="1" customFormat="1" ht="11.25">
      <c r="B303" s="33"/>
      <c r="D303" s="149" t="s">
        <v>161</v>
      </c>
      <c r="F303" s="150" t="s">
        <v>1183</v>
      </c>
      <c r="I303" s="147"/>
      <c r="L303" s="33"/>
      <c r="M303" s="148"/>
      <c r="T303" s="54"/>
      <c r="AT303" s="18" t="s">
        <v>161</v>
      </c>
      <c r="AU303" s="18" t="s">
        <v>82</v>
      </c>
    </row>
    <row r="304" spans="2:65" s="12" customFormat="1" ht="11.25">
      <c r="B304" s="151"/>
      <c r="D304" s="145" t="s">
        <v>163</v>
      </c>
      <c r="E304" s="152" t="s">
        <v>28</v>
      </c>
      <c r="F304" s="153" t="s">
        <v>1184</v>
      </c>
      <c r="H304" s="154">
        <v>17.350000000000001</v>
      </c>
      <c r="I304" s="155"/>
      <c r="L304" s="151"/>
      <c r="M304" s="156"/>
      <c r="T304" s="157"/>
      <c r="AT304" s="152" t="s">
        <v>163</v>
      </c>
      <c r="AU304" s="152" t="s">
        <v>82</v>
      </c>
      <c r="AV304" s="12" t="s">
        <v>82</v>
      </c>
      <c r="AW304" s="12" t="s">
        <v>35</v>
      </c>
      <c r="AX304" s="12" t="s">
        <v>73</v>
      </c>
      <c r="AY304" s="152" t="s">
        <v>150</v>
      </c>
    </row>
    <row r="305" spans="2:65" s="13" customFormat="1" ht="11.25">
      <c r="B305" s="158"/>
      <c r="D305" s="145" t="s">
        <v>163</v>
      </c>
      <c r="E305" s="159" t="s">
        <v>28</v>
      </c>
      <c r="F305" s="160" t="s">
        <v>167</v>
      </c>
      <c r="H305" s="161">
        <v>17.350000000000001</v>
      </c>
      <c r="I305" s="162"/>
      <c r="L305" s="158"/>
      <c r="M305" s="163"/>
      <c r="T305" s="164"/>
      <c r="AT305" s="159" t="s">
        <v>163</v>
      </c>
      <c r="AU305" s="159" t="s">
        <v>82</v>
      </c>
      <c r="AV305" s="13" t="s">
        <v>157</v>
      </c>
      <c r="AW305" s="13" t="s">
        <v>35</v>
      </c>
      <c r="AX305" s="13" t="s">
        <v>80</v>
      </c>
      <c r="AY305" s="159" t="s">
        <v>150</v>
      </c>
    </row>
    <row r="306" spans="2:65" s="1" customFormat="1" ht="16.5" customHeight="1">
      <c r="B306" s="33"/>
      <c r="C306" s="166" t="s">
        <v>449</v>
      </c>
      <c r="D306" s="166" t="s">
        <v>215</v>
      </c>
      <c r="E306" s="167" t="s">
        <v>1185</v>
      </c>
      <c r="F306" s="168" t="s">
        <v>1186</v>
      </c>
      <c r="G306" s="169" t="s">
        <v>394</v>
      </c>
      <c r="H306" s="170">
        <v>17.696999999999999</v>
      </c>
      <c r="I306" s="171"/>
      <c r="J306" s="172">
        <f>ROUND(I306*H306,2)</f>
        <v>0</v>
      </c>
      <c r="K306" s="168" t="s">
        <v>156</v>
      </c>
      <c r="L306" s="173"/>
      <c r="M306" s="174" t="s">
        <v>28</v>
      </c>
      <c r="N306" s="175" t="s">
        <v>44</v>
      </c>
      <c r="P306" s="141">
        <f>O306*H306</f>
        <v>0</v>
      </c>
      <c r="Q306" s="141">
        <v>4.4999999999999998E-2</v>
      </c>
      <c r="R306" s="141">
        <f>Q306*H306</f>
        <v>0.79636499999999988</v>
      </c>
      <c r="S306" s="141">
        <v>0</v>
      </c>
      <c r="T306" s="142">
        <f>S306*H306</f>
        <v>0</v>
      </c>
      <c r="AR306" s="143" t="s">
        <v>214</v>
      </c>
      <c r="AT306" s="143" t="s">
        <v>215</v>
      </c>
      <c r="AU306" s="143" t="s">
        <v>82</v>
      </c>
      <c r="AY306" s="18" t="s">
        <v>150</v>
      </c>
      <c r="BE306" s="144">
        <f>IF(N306="základní",J306,0)</f>
        <v>0</v>
      </c>
      <c r="BF306" s="144">
        <f>IF(N306="snížená",J306,0)</f>
        <v>0</v>
      </c>
      <c r="BG306" s="144">
        <f>IF(N306="zákl. přenesená",J306,0)</f>
        <v>0</v>
      </c>
      <c r="BH306" s="144">
        <f>IF(N306="sníž. přenesená",J306,0)</f>
        <v>0</v>
      </c>
      <c r="BI306" s="144">
        <f>IF(N306="nulová",J306,0)</f>
        <v>0</v>
      </c>
      <c r="BJ306" s="18" t="s">
        <v>80</v>
      </c>
      <c r="BK306" s="144">
        <f>ROUND(I306*H306,2)</f>
        <v>0</v>
      </c>
      <c r="BL306" s="18" t="s">
        <v>157</v>
      </c>
      <c r="BM306" s="143" t="s">
        <v>1187</v>
      </c>
    </row>
    <row r="307" spans="2:65" s="1" customFormat="1" ht="11.25">
      <c r="B307" s="33"/>
      <c r="D307" s="145" t="s">
        <v>159</v>
      </c>
      <c r="F307" s="146" t="s">
        <v>1186</v>
      </c>
      <c r="I307" s="147"/>
      <c r="L307" s="33"/>
      <c r="M307" s="148"/>
      <c r="T307" s="54"/>
      <c r="AT307" s="18" t="s">
        <v>159</v>
      </c>
      <c r="AU307" s="18" t="s">
        <v>82</v>
      </c>
    </row>
    <row r="308" spans="2:65" s="12" customFormat="1" ht="11.25">
      <c r="B308" s="151"/>
      <c r="D308" s="145" t="s">
        <v>163</v>
      </c>
      <c r="E308" s="152" t="s">
        <v>28</v>
      </c>
      <c r="F308" s="153" t="s">
        <v>1184</v>
      </c>
      <c r="H308" s="154">
        <v>17.350000000000001</v>
      </c>
      <c r="I308" s="155"/>
      <c r="L308" s="151"/>
      <c r="M308" s="156"/>
      <c r="T308" s="157"/>
      <c r="AT308" s="152" t="s">
        <v>163</v>
      </c>
      <c r="AU308" s="152" t="s">
        <v>82</v>
      </c>
      <c r="AV308" s="12" t="s">
        <v>82</v>
      </c>
      <c r="AW308" s="12" t="s">
        <v>35</v>
      </c>
      <c r="AX308" s="12" t="s">
        <v>80</v>
      </c>
      <c r="AY308" s="152" t="s">
        <v>150</v>
      </c>
    </row>
    <row r="309" spans="2:65" s="12" customFormat="1" ht="11.25">
      <c r="B309" s="151"/>
      <c r="D309" s="145" t="s">
        <v>163</v>
      </c>
      <c r="F309" s="153" t="s">
        <v>1188</v>
      </c>
      <c r="H309" s="154">
        <v>17.696999999999999</v>
      </c>
      <c r="I309" s="155"/>
      <c r="L309" s="151"/>
      <c r="M309" s="156"/>
      <c r="T309" s="157"/>
      <c r="AT309" s="152" t="s">
        <v>163</v>
      </c>
      <c r="AU309" s="152" t="s">
        <v>82</v>
      </c>
      <c r="AV309" s="12" t="s">
        <v>82</v>
      </c>
      <c r="AW309" s="12" t="s">
        <v>4</v>
      </c>
      <c r="AX309" s="12" t="s">
        <v>80</v>
      </c>
      <c r="AY309" s="152" t="s">
        <v>150</v>
      </c>
    </row>
    <row r="310" spans="2:65" s="1" customFormat="1" ht="16.5" customHeight="1">
      <c r="B310" s="33"/>
      <c r="C310" s="132" t="s">
        <v>453</v>
      </c>
      <c r="D310" s="132" t="s">
        <v>152</v>
      </c>
      <c r="E310" s="133" t="s">
        <v>588</v>
      </c>
      <c r="F310" s="134" t="s">
        <v>589</v>
      </c>
      <c r="G310" s="135" t="s">
        <v>417</v>
      </c>
      <c r="H310" s="136">
        <v>17</v>
      </c>
      <c r="I310" s="137"/>
      <c r="J310" s="138">
        <f>ROUND(I310*H310,2)</f>
        <v>0</v>
      </c>
      <c r="K310" s="134" t="s">
        <v>28</v>
      </c>
      <c r="L310" s="33"/>
      <c r="M310" s="139" t="s">
        <v>28</v>
      </c>
      <c r="N310" s="140" t="s">
        <v>44</v>
      </c>
      <c r="P310" s="141">
        <f>O310*H310</f>
        <v>0</v>
      </c>
      <c r="Q310" s="141">
        <v>0</v>
      </c>
      <c r="R310" s="141">
        <f>Q310*H310</f>
        <v>0</v>
      </c>
      <c r="S310" s="141">
        <v>0</v>
      </c>
      <c r="T310" s="142">
        <f>S310*H310</f>
        <v>0</v>
      </c>
      <c r="AR310" s="143" t="s">
        <v>157</v>
      </c>
      <c r="AT310" s="143" t="s">
        <v>152</v>
      </c>
      <c r="AU310" s="143" t="s">
        <v>82</v>
      </c>
      <c r="AY310" s="18" t="s">
        <v>150</v>
      </c>
      <c r="BE310" s="144">
        <f>IF(N310="základní",J310,0)</f>
        <v>0</v>
      </c>
      <c r="BF310" s="144">
        <f>IF(N310="snížená",J310,0)</f>
        <v>0</v>
      </c>
      <c r="BG310" s="144">
        <f>IF(N310="zákl. přenesená",J310,0)</f>
        <v>0</v>
      </c>
      <c r="BH310" s="144">
        <f>IF(N310="sníž. přenesená",J310,0)</f>
        <v>0</v>
      </c>
      <c r="BI310" s="144">
        <f>IF(N310="nulová",J310,0)</f>
        <v>0</v>
      </c>
      <c r="BJ310" s="18" t="s">
        <v>80</v>
      </c>
      <c r="BK310" s="144">
        <f>ROUND(I310*H310,2)</f>
        <v>0</v>
      </c>
      <c r="BL310" s="18" t="s">
        <v>157</v>
      </c>
      <c r="BM310" s="143" t="s">
        <v>590</v>
      </c>
    </row>
    <row r="311" spans="2:65" s="1" customFormat="1" ht="11.25">
      <c r="B311" s="33"/>
      <c r="D311" s="145" t="s">
        <v>159</v>
      </c>
      <c r="F311" s="146" t="s">
        <v>589</v>
      </c>
      <c r="I311" s="147"/>
      <c r="L311" s="33"/>
      <c r="M311" s="148"/>
      <c r="T311" s="54"/>
      <c r="AT311" s="18" t="s">
        <v>159</v>
      </c>
      <c r="AU311" s="18" t="s">
        <v>82</v>
      </c>
    </row>
    <row r="312" spans="2:65" s="12" customFormat="1" ht="11.25">
      <c r="B312" s="151"/>
      <c r="D312" s="145" t="s">
        <v>163</v>
      </c>
      <c r="E312" s="152" t="s">
        <v>28</v>
      </c>
      <c r="F312" s="153" t="s">
        <v>277</v>
      </c>
      <c r="H312" s="154">
        <v>17</v>
      </c>
      <c r="I312" s="155"/>
      <c r="L312" s="151"/>
      <c r="M312" s="156"/>
      <c r="T312" s="157"/>
      <c r="AT312" s="152" t="s">
        <v>163</v>
      </c>
      <c r="AU312" s="152" t="s">
        <v>82</v>
      </c>
      <c r="AV312" s="12" t="s">
        <v>82</v>
      </c>
      <c r="AW312" s="12" t="s">
        <v>35</v>
      </c>
      <c r="AX312" s="12" t="s">
        <v>80</v>
      </c>
      <c r="AY312" s="152" t="s">
        <v>150</v>
      </c>
    </row>
    <row r="313" spans="2:65" s="1" customFormat="1" ht="24.2" customHeight="1">
      <c r="B313" s="33"/>
      <c r="C313" s="132" t="s">
        <v>459</v>
      </c>
      <c r="D313" s="132" t="s">
        <v>152</v>
      </c>
      <c r="E313" s="133" t="s">
        <v>592</v>
      </c>
      <c r="F313" s="134" t="s">
        <v>593</v>
      </c>
      <c r="G313" s="135" t="s">
        <v>394</v>
      </c>
      <c r="H313" s="136">
        <v>93.98</v>
      </c>
      <c r="I313" s="137"/>
      <c r="J313" s="138">
        <f>ROUND(I313*H313,2)</f>
        <v>0</v>
      </c>
      <c r="K313" s="134" t="s">
        <v>156</v>
      </c>
      <c r="L313" s="33"/>
      <c r="M313" s="139" t="s">
        <v>28</v>
      </c>
      <c r="N313" s="140" t="s">
        <v>44</v>
      </c>
      <c r="P313" s="141">
        <f>O313*H313</f>
        <v>0</v>
      </c>
      <c r="Q313" s="141">
        <v>0.16849</v>
      </c>
      <c r="R313" s="141">
        <f>Q313*H313</f>
        <v>15.834690200000001</v>
      </c>
      <c r="S313" s="141">
        <v>0</v>
      </c>
      <c r="T313" s="142">
        <f>S313*H313</f>
        <v>0</v>
      </c>
      <c r="AR313" s="143" t="s">
        <v>157</v>
      </c>
      <c r="AT313" s="143" t="s">
        <v>152</v>
      </c>
      <c r="AU313" s="143" t="s">
        <v>82</v>
      </c>
      <c r="AY313" s="18" t="s">
        <v>150</v>
      </c>
      <c r="BE313" s="144">
        <f>IF(N313="základní",J313,0)</f>
        <v>0</v>
      </c>
      <c r="BF313" s="144">
        <f>IF(N313="snížená",J313,0)</f>
        <v>0</v>
      </c>
      <c r="BG313" s="144">
        <f>IF(N313="zákl. přenesená",J313,0)</f>
        <v>0</v>
      </c>
      <c r="BH313" s="144">
        <f>IF(N313="sníž. přenesená",J313,0)</f>
        <v>0</v>
      </c>
      <c r="BI313" s="144">
        <f>IF(N313="nulová",J313,0)</f>
        <v>0</v>
      </c>
      <c r="BJ313" s="18" t="s">
        <v>80</v>
      </c>
      <c r="BK313" s="144">
        <f>ROUND(I313*H313,2)</f>
        <v>0</v>
      </c>
      <c r="BL313" s="18" t="s">
        <v>157</v>
      </c>
      <c r="BM313" s="143" t="s">
        <v>594</v>
      </c>
    </row>
    <row r="314" spans="2:65" s="1" customFormat="1" ht="29.25">
      <c r="B314" s="33"/>
      <c r="D314" s="145" t="s">
        <v>159</v>
      </c>
      <c r="F314" s="146" t="s">
        <v>595</v>
      </c>
      <c r="I314" s="147"/>
      <c r="L314" s="33"/>
      <c r="M314" s="148"/>
      <c r="T314" s="54"/>
      <c r="AT314" s="18" t="s">
        <v>159</v>
      </c>
      <c r="AU314" s="18" t="s">
        <v>82</v>
      </c>
    </row>
    <row r="315" spans="2:65" s="1" customFormat="1" ht="11.25">
      <c r="B315" s="33"/>
      <c r="D315" s="149" t="s">
        <v>161</v>
      </c>
      <c r="F315" s="150" t="s">
        <v>596</v>
      </c>
      <c r="I315" s="147"/>
      <c r="L315" s="33"/>
      <c r="M315" s="148"/>
      <c r="T315" s="54"/>
      <c r="AT315" s="18" t="s">
        <v>161</v>
      </c>
      <c r="AU315" s="18" t="s">
        <v>82</v>
      </c>
    </row>
    <row r="316" spans="2:65" s="12" customFormat="1" ht="11.25">
      <c r="B316" s="151"/>
      <c r="D316" s="145" t="s">
        <v>163</v>
      </c>
      <c r="E316" s="152" t="s">
        <v>28</v>
      </c>
      <c r="F316" s="153" t="s">
        <v>1189</v>
      </c>
      <c r="H316" s="154">
        <v>93.98</v>
      </c>
      <c r="I316" s="155"/>
      <c r="L316" s="151"/>
      <c r="M316" s="156"/>
      <c r="T316" s="157"/>
      <c r="AT316" s="152" t="s">
        <v>163</v>
      </c>
      <c r="AU316" s="152" t="s">
        <v>82</v>
      </c>
      <c r="AV316" s="12" t="s">
        <v>82</v>
      </c>
      <c r="AW316" s="12" t="s">
        <v>35</v>
      </c>
      <c r="AX316" s="12" t="s">
        <v>73</v>
      </c>
      <c r="AY316" s="152" t="s">
        <v>150</v>
      </c>
    </row>
    <row r="317" spans="2:65" s="13" customFormat="1" ht="11.25">
      <c r="B317" s="158"/>
      <c r="D317" s="145" t="s">
        <v>163</v>
      </c>
      <c r="E317" s="159" t="s">
        <v>28</v>
      </c>
      <c r="F317" s="160" t="s">
        <v>167</v>
      </c>
      <c r="H317" s="161">
        <v>93.98</v>
      </c>
      <c r="I317" s="162"/>
      <c r="L317" s="158"/>
      <c r="M317" s="163"/>
      <c r="T317" s="164"/>
      <c r="AT317" s="159" t="s">
        <v>163</v>
      </c>
      <c r="AU317" s="159" t="s">
        <v>82</v>
      </c>
      <c r="AV317" s="13" t="s">
        <v>157</v>
      </c>
      <c r="AW317" s="13" t="s">
        <v>35</v>
      </c>
      <c r="AX317" s="13" t="s">
        <v>80</v>
      </c>
      <c r="AY317" s="159" t="s">
        <v>150</v>
      </c>
    </row>
    <row r="318" spans="2:65" s="1" customFormat="1" ht="16.5" customHeight="1">
      <c r="B318" s="33"/>
      <c r="C318" s="166" t="s">
        <v>465</v>
      </c>
      <c r="D318" s="166" t="s">
        <v>215</v>
      </c>
      <c r="E318" s="167" t="s">
        <v>622</v>
      </c>
      <c r="F318" s="168" t="s">
        <v>623</v>
      </c>
      <c r="G318" s="169" t="s">
        <v>394</v>
      </c>
      <c r="H318" s="170">
        <v>74.358000000000004</v>
      </c>
      <c r="I318" s="171"/>
      <c r="J318" s="172">
        <f>ROUND(I318*H318,2)</f>
        <v>0</v>
      </c>
      <c r="K318" s="168" t="s">
        <v>156</v>
      </c>
      <c r="L318" s="173"/>
      <c r="M318" s="174" t="s">
        <v>28</v>
      </c>
      <c r="N318" s="175" t="s">
        <v>44</v>
      </c>
      <c r="P318" s="141">
        <f>O318*H318</f>
        <v>0</v>
      </c>
      <c r="Q318" s="141">
        <v>0.15</v>
      </c>
      <c r="R318" s="141">
        <f>Q318*H318</f>
        <v>11.153700000000001</v>
      </c>
      <c r="S318" s="141">
        <v>0</v>
      </c>
      <c r="T318" s="142">
        <f>S318*H318</f>
        <v>0</v>
      </c>
      <c r="AR318" s="143" t="s">
        <v>214</v>
      </c>
      <c r="AT318" s="143" t="s">
        <v>215</v>
      </c>
      <c r="AU318" s="143" t="s">
        <v>82</v>
      </c>
      <c r="AY318" s="18" t="s">
        <v>150</v>
      </c>
      <c r="BE318" s="144">
        <f>IF(N318="základní",J318,0)</f>
        <v>0</v>
      </c>
      <c r="BF318" s="144">
        <f>IF(N318="snížená",J318,0)</f>
        <v>0</v>
      </c>
      <c r="BG318" s="144">
        <f>IF(N318="zákl. přenesená",J318,0)</f>
        <v>0</v>
      </c>
      <c r="BH318" s="144">
        <f>IF(N318="sníž. přenesená",J318,0)</f>
        <v>0</v>
      </c>
      <c r="BI318" s="144">
        <f>IF(N318="nulová",J318,0)</f>
        <v>0</v>
      </c>
      <c r="BJ318" s="18" t="s">
        <v>80</v>
      </c>
      <c r="BK318" s="144">
        <f>ROUND(I318*H318,2)</f>
        <v>0</v>
      </c>
      <c r="BL318" s="18" t="s">
        <v>157</v>
      </c>
      <c r="BM318" s="143" t="s">
        <v>624</v>
      </c>
    </row>
    <row r="319" spans="2:65" s="1" customFormat="1" ht="11.25">
      <c r="B319" s="33"/>
      <c r="D319" s="145" t="s">
        <v>159</v>
      </c>
      <c r="F319" s="146" t="s">
        <v>623</v>
      </c>
      <c r="I319" s="147"/>
      <c r="L319" s="33"/>
      <c r="M319" s="148"/>
      <c r="T319" s="54"/>
      <c r="AT319" s="18" t="s">
        <v>159</v>
      </c>
      <c r="AU319" s="18" t="s">
        <v>82</v>
      </c>
    </row>
    <row r="320" spans="2:65" s="12" customFormat="1" ht="11.25">
      <c r="B320" s="151"/>
      <c r="D320" s="145" t="s">
        <v>163</v>
      </c>
      <c r="E320" s="152" t="s">
        <v>28</v>
      </c>
      <c r="F320" s="153" t="s">
        <v>1190</v>
      </c>
      <c r="H320" s="154">
        <v>72.900000000000006</v>
      </c>
      <c r="I320" s="155"/>
      <c r="L320" s="151"/>
      <c r="M320" s="156"/>
      <c r="T320" s="157"/>
      <c r="AT320" s="152" t="s">
        <v>163</v>
      </c>
      <c r="AU320" s="152" t="s">
        <v>82</v>
      </c>
      <c r="AV320" s="12" t="s">
        <v>82</v>
      </c>
      <c r="AW320" s="12" t="s">
        <v>35</v>
      </c>
      <c r="AX320" s="12" t="s">
        <v>80</v>
      </c>
      <c r="AY320" s="152" t="s">
        <v>150</v>
      </c>
    </row>
    <row r="321" spans="2:65" s="12" customFormat="1" ht="11.25">
      <c r="B321" s="151"/>
      <c r="D321" s="145" t="s">
        <v>163</v>
      </c>
      <c r="F321" s="153" t="s">
        <v>1191</v>
      </c>
      <c r="H321" s="154">
        <v>74.358000000000004</v>
      </c>
      <c r="I321" s="155"/>
      <c r="L321" s="151"/>
      <c r="M321" s="156"/>
      <c r="T321" s="157"/>
      <c r="AT321" s="152" t="s">
        <v>163</v>
      </c>
      <c r="AU321" s="152" t="s">
        <v>82</v>
      </c>
      <c r="AV321" s="12" t="s">
        <v>82</v>
      </c>
      <c r="AW321" s="12" t="s">
        <v>4</v>
      </c>
      <c r="AX321" s="12" t="s">
        <v>80</v>
      </c>
      <c r="AY321" s="152" t="s">
        <v>150</v>
      </c>
    </row>
    <row r="322" spans="2:65" s="1" customFormat="1" ht="24.2" customHeight="1">
      <c r="B322" s="33"/>
      <c r="C322" s="166" t="s">
        <v>469</v>
      </c>
      <c r="D322" s="166" t="s">
        <v>215</v>
      </c>
      <c r="E322" s="167" t="s">
        <v>634</v>
      </c>
      <c r="F322" s="168" t="s">
        <v>635</v>
      </c>
      <c r="G322" s="169" t="s">
        <v>394</v>
      </c>
      <c r="H322" s="170">
        <v>0.91800000000000004</v>
      </c>
      <c r="I322" s="171"/>
      <c r="J322" s="172">
        <f>ROUND(I322*H322,2)</f>
        <v>0</v>
      </c>
      <c r="K322" s="168" t="s">
        <v>156</v>
      </c>
      <c r="L322" s="173"/>
      <c r="M322" s="174" t="s">
        <v>28</v>
      </c>
      <c r="N322" s="175" t="s">
        <v>44</v>
      </c>
      <c r="P322" s="141">
        <f>O322*H322</f>
        <v>0</v>
      </c>
      <c r="Q322" s="141">
        <v>0.15</v>
      </c>
      <c r="R322" s="141">
        <f>Q322*H322</f>
        <v>0.13769999999999999</v>
      </c>
      <c r="S322" s="141">
        <v>0</v>
      </c>
      <c r="T322" s="142">
        <f>S322*H322</f>
        <v>0</v>
      </c>
      <c r="AR322" s="143" t="s">
        <v>214</v>
      </c>
      <c r="AT322" s="143" t="s">
        <v>215</v>
      </c>
      <c r="AU322" s="143" t="s">
        <v>82</v>
      </c>
      <c r="AY322" s="18" t="s">
        <v>150</v>
      </c>
      <c r="BE322" s="144">
        <f>IF(N322="základní",J322,0)</f>
        <v>0</v>
      </c>
      <c r="BF322" s="144">
        <f>IF(N322="snížená",J322,0)</f>
        <v>0</v>
      </c>
      <c r="BG322" s="144">
        <f>IF(N322="zákl. přenesená",J322,0)</f>
        <v>0</v>
      </c>
      <c r="BH322" s="144">
        <f>IF(N322="sníž. přenesená",J322,0)</f>
        <v>0</v>
      </c>
      <c r="BI322" s="144">
        <f>IF(N322="nulová",J322,0)</f>
        <v>0</v>
      </c>
      <c r="BJ322" s="18" t="s">
        <v>80</v>
      </c>
      <c r="BK322" s="144">
        <f>ROUND(I322*H322,2)</f>
        <v>0</v>
      </c>
      <c r="BL322" s="18" t="s">
        <v>157</v>
      </c>
      <c r="BM322" s="143" t="s">
        <v>636</v>
      </c>
    </row>
    <row r="323" spans="2:65" s="1" customFormat="1" ht="11.25">
      <c r="B323" s="33"/>
      <c r="D323" s="145" t="s">
        <v>159</v>
      </c>
      <c r="F323" s="146" t="s">
        <v>635</v>
      </c>
      <c r="I323" s="147"/>
      <c r="L323" s="33"/>
      <c r="M323" s="148"/>
      <c r="T323" s="54"/>
      <c r="AT323" s="18" t="s">
        <v>159</v>
      </c>
      <c r="AU323" s="18" t="s">
        <v>82</v>
      </c>
    </row>
    <row r="324" spans="2:65" s="12" customFormat="1" ht="11.25">
      <c r="B324" s="151"/>
      <c r="D324" s="145" t="s">
        <v>163</v>
      </c>
      <c r="E324" s="152" t="s">
        <v>28</v>
      </c>
      <c r="F324" s="153" t="s">
        <v>1192</v>
      </c>
      <c r="H324" s="154">
        <v>0.9</v>
      </c>
      <c r="I324" s="155"/>
      <c r="L324" s="151"/>
      <c r="M324" s="156"/>
      <c r="T324" s="157"/>
      <c r="AT324" s="152" t="s">
        <v>163</v>
      </c>
      <c r="AU324" s="152" t="s">
        <v>82</v>
      </c>
      <c r="AV324" s="12" t="s">
        <v>82</v>
      </c>
      <c r="AW324" s="12" t="s">
        <v>35</v>
      </c>
      <c r="AX324" s="12" t="s">
        <v>80</v>
      </c>
      <c r="AY324" s="152" t="s">
        <v>150</v>
      </c>
    </row>
    <row r="325" spans="2:65" s="12" customFormat="1" ht="11.25">
      <c r="B325" s="151"/>
      <c r="D325" s="145" t="s">
        <v>163</v>
      </c>
      <c r="F325" s="153" t="s">
        <v>1193</v>
      </c>
      <c r="H325" s="154">
        <v>0.91800000000000004</v>
      </c>
      <c r="I325" s="155"/>
      <c r="L325" s="151"/>
      <c r="M325" s="156"/>
      <c r="T325" s="157"/>
      <c r="AT325" s="152" t="s">
        <v>163</v>
      </c>
      <c r="AU325" s="152" t="s">
        <v>82</v>
      </c>
      <c r="AV325" s="12" t="s">
        <v>82</v>
      </c>
      <c r="AW325" s="12" t="s">
        <v>4</v>
      </c>
      <c r="AX325" s="12" t="s">
        <v>80</v>
      </c>
      <c r="AY325" s="152" t="s">
        <v>150</v>
      </c>
    </row>
    <row r="326" spans="2:65" s="1" customFormat="1" ht="24.2" customHeight="1">
      <c r="B326" s="33"/>
      <c r="C326" s="166" t="s">
        <v>474</v>
      </c>
      <c r="D326" s="166" t="s">
        <v>215</v>
      </c>
      <c r="E326" s="167" t="s">
        <v>640</v>
      </c>
      <c r="F326" s="168" t="s">
        <v>641</v>
      </c>
      <c r="G326" s="169" t="s">
        <v>394</v>
      </c>
      <c r="H326" s="170">
        <v>2.3260000000000001</v>
      </c>
      <c r="I326" s="171"/>
      <c r="J326" s="172">
        <f>ROUND(I326*H326,2)</f>
        <v>0</v>
      </c>
      <c r="K326" s="168" t="s">
        <v>156</v>
      </c>
      <c r="L326" s="173"/>
      <c r="M326" s="174" t="s">
        <v>28</v>
      </c>
      <c r="N326" s="175" t="s">
        <v>44</v>
      </c>
      <c r="P326" s="141">
        <f>O326*H326</f>
        <v>0</v>
      </c>
      <c r="Q326" s="141">
        <v>0.15</v>
      </c>
      <c r="R326" s="141">
        <f>Q326*H326</f>
        <v>0.34889999999999999</v>
      </c>
      <c r="S326" s="141">
        <v>0</v>
      </c>
      <c r="T326" s="142">
        <f>S326*H326</f>
        <v>0</v>
      </c>
      <c r="AR326" s="143" t="s">
        <v>214</v>
      </c>
      <c r="AT326" s="143" t="s">
        <v>215</v>
      </c>
      <c r="AU326" s="143" t="s">
        <v>82</v>
      </c>
      <c r="AY326" s="18" t="s">
        <v>150</v>
      </c>
      <c r="BE326" s="144">
        <f>IF(N326="základní",J326,0)</f>
        <v>0</v>
      </c>
      <c r="BF326" s="144">
        <f>IF(N326="snížená",J326,0)</f>
        <v>0</v>
      </c>
      <c r="BG326" s="144">
        <f>IF(N326="zákl. přenesená",J326,0)</f>
        <v>0</v>
      </c>
      <c r="BH326" s="144">
        <f>IF(N326="sníž. přenesená",J326,0)</f>
        <v>0</v>
      </c>
      <c r="BI326" s="144">
        <f>IF(N326="nulová",J326,0)</f>
        <v>0</v>
      </c>
      <c r="BJ326" s="18" t="s">
        <v>80</v>
      </c>
      <c r="BK326" s="144">
        <f>ROUND(I326*H326,2)</f>
        <v>0</v>
      </c>
      <c r="BL326" s="18" t="s">
        <v>157</v>
      </c>
      <c r="BM326" s="143" t="s">
        <v>642</v>
      </c>
    </row>
    <row r="327" spans="2:65" s="1" customFormat="1" ht="11.25">
      <c r="B327" s="33"/>
      <c r="D327" s="145" t="s">
        <v>159</v>
      </c>
      <c r="F327" s="146" t="s">
        <v>641</v>
      </c>
      <c r="I327" s="147"/>
      <c r="L327" s="33"/>
      <c r="M327" s="148"/>
      <c r="T327" s="54"/>
      <c r="AT327" s="18" t="s">
        <v>159</v>
      </c>
      <c r="AU327" s="18" t="s">
        <v>82</v>
      </c>
    </row>
    <row r="328" spans="2:65" s="12" customFormat="1" ht="11.25">
      <c r="B328" s="151"/>
      <c r="D328" s="145" t="s">
        <v>163</v>
      </c>
      <c r="E328" s="152" t="s">
        <v>28</v>
      </c>
      <c r="F328" s="153" t="s">
        <v>1194</v>
      </c>
      <c r="H328" s="154">
        <v>2.2799999999999998</v>
      </c>
      <c r="I328" s="155"/>
      <c r="L328" s="151"/>
      <c r="M328" s="156"/>
      <c r="T328" s="157"/>
      <c r="AT328" s="152" t="s">
        <v>163</v>
      </c>
      <c r="AU328" s="152" t="s">
        <v>82</v>
      </c>
      <c r="AV328" s="12" t="s">
        <v>82</v>
      </c>
      <c r="AW328" s="12" t="s">
        <v>35</v>
      </c>
      <c r="AX328" s="12" t="s">
        <v>73</v>
      </c>
      <c r="AY328" s="152" t="s">
        <v>150</v>
      </c>
    </row>
    <row r="329" spans="2:65" s="13" customFormat="1" ht="11.25">
      <c r="B329" s="158"/>
      <c r="D329" s="145" t="s">
        <v>163</v>
      </c>
      <c r="E329" s="159" t="s">
        <v>28</v>
      </c>
      <c r="F329" s="160" t="s">
        <v>167</v>
      </c>
      <c r="H329" s="161">
        <v>2.2799999999999998</v>
      </c>
      <c r="I329" s="162"/>
      <c r="L329" s="158"/>
      <c r="M329" s="163"/>
      <c r="T329" s="164"/>
      <c r="AT329" s="159" t="s">
        <v>163</v>
      </c>
      <c r="AU329" s="159" t="s">
        <v>82</v>
      </c>
      <c r="AV329" s="13" t="s">
        <v>157</v>
      </c>
      <c r="AW329" s="13" t="s">
        <v>35</v>
      </c>
      <c r="AX329" s="13" t="s">
        <v>80</v>
      </c>
      <c r="AY329" s="159" t="s">
        <v>150</v>
      </c>
    </row>
    <row r="330" spans="2:65" s="12" customFormat="1" ht="11.25">
      <c r="B330" s="151"/>
      <c r="D330" s="145" t="s">
        <v>163</v>
      </c>
      <c r="F330" s="153" t="s">
        <v>1195</v>
      </c>
      <c r="H330" s="154">
        <v>2.3260000000000001</v>
      </c>
      <c r="I330" s="155"/>
      <c r="L330" s="151"/>
      <c r="M330" s="156"/>
      <c r="T330" s="157"/>
      <c r="AT330" s="152" t="s">
        <v>163</v>
      </c>
      <c r="AU330" s="152" t="s">
        <v>82</v>
      </c>
      <c r="AV330" s="12" t="s">
        <v>82</v>
      </c>
      <c r="AW330" s="12" t="s">
        <v>4</v>
      </c>
      <c r="AX330" s="12" t="s">
        <v>80</v>
      </c>
      <c r="AY330" s="152" t="s">
        <v>150</v>
      </c>
    </row>
    <row r="331" spans="2:65" s="1" customFormat="1" ht="24.2" customHeight="1">
      <c r="B331" s="33"/>
      <c r="C331" s="166" t="s">
        <v>479</v>
      </c>
      <c r="D331" s="166" t="s">
        <v>215</v>
      </c>
      <c r="E331" s="167" t="s">
        <v>1196</v>
      </c>
      <c r="F331" s="168" t="s">
        <v>1197</v>
      </c>
      <c r="G331" s="169" t="s">
        <v>394</v>
      </c>
      <c r="H331" s="170">
        <v>7.3949999999999996</v>
      </c>
      <c r="I331" s="171"/>
      <c r="J331" s="172">
        <f>ROUND(I331*H331,2)</f>
        <v>0</v>
      </c>
      <c r="K331" s="168" t="s">
        <v>156</v>
      </c>
      <c r="L331" s="173"/>
      <c r="M331" s="174" t="s">
        <v>28</v>
      </c>
      <c r="N331" s="175" t="s">
        <v>44</v>
      </c>
      <c r="P331" s="141">
        <f>O331*H331</f>
        <v>0</v>
      </c>
      <c r="Q331" s="141">
        <v>0.15</v>
      </c>
      <c r="R331" s="141">
        <f>Q331*H331</f>
        <v>1.1092499999999998</v>
      </c>
      <c r="S331" s="141">
        <v>0</v>
      </c>
      <c r="T331" s="142">
        <f>S331*H331</f>
        <v>0</v>
      </c>
      <c r="AR331" s="143" t="s">
        <v>214</v>
      </c>
      <c r="AT331" s="143" t="s">
        <v>215</v>
      </c>
      <c r="AU331" s="143" t="s">
        <v>82</v>
      </c>
      <c r="AY331" s="18" t="s">
        <v>150</v>
      </c>
      <c r="BE331" s="144">
        <f>IF(N331="základní",J331,0)</f>
        <v>0</v>
      </c>
      <c r="BF331" s="144">
        <f>IF(N331="snížená",J331,0)</f>
        <v>0</v>
      </c>
      <c r="BG331" s="144">
        <f>IF(N331="zákl. přenesená",J331,0)</f>
        <v>0</v>
      </c>
      <c r="BH331" s="144">
        <f>IF(N331="sníž. přenesená",J331,0)</f>
        <v>0</v>
      </c>
      <c r="BI331" s="144">
        <f>IF(N331="nulová",J331,0)</f>
        <v>0</v>
      </c>
      <c r="BJ331" s="18" t="s">
        <v>80</v>
      </c>
      <c r="BK331" s="144">
        <f>ROUND(I331*H331,2)</f>
        <v>0</v>
      </c>
      <c r="BL331" s="18" t="s">
        <v>157</v>
      </c>
      <c r="BM331" s="143" t="s">
        <v>1198</v>
      </c>
    </row>
    <row r="332" spans="2:65" s="1" customFormat="1" ht="11.25">
      <c r="B332" s="33"/>
      <c r="D332" s="145" t="s">
        <v>159</v>
      </c>
      <c r="F332" s="146" t="s">
        <v>1197</v>
      </c>
      <c r="I332" s="147"/>
      <c r="L332" s="33"/>
      <c r="M332" s="148"/>
      <c r="T332" s="54"/>
      <c r="AT332" s="18" t="s">
        <v>159</v>
      </c>
      <c r="AU332" s="18" t="s">
        <v>82</v>
      </c>
    </row>
    <row r="333" spans="2:65" s="12" customFormat="1" ht="11.25">
      <c r="B333" s="151"/>
      <c r="D333" s="145" t="s">
        <v>163</v>
      </c>
      <c r="E333" s="152" t="s">
        <v>28</v>
      </c>
      <c r="F333" s="153" t="s">
        <v>1199</v>
      </c>
      <c r="H333" s="154">
        <v>6.21</v>
      </c>
      <c r="I333" s="155"/>
      <c r="L333" s="151"/>
      <c r="M333" s="156"/>
      <c r="T333" s="157"/>
      <c r="AT333" s="152" t="s">
        <v>163</v>
      </c>
      <c r="AU333" s="152" t="s">
        <v>82</v>
      </c>
      <c r="AV333" s="12" t="s">
        <v>82</v>
      </c>
      <c r="AW333" s="12" t="s">
        <v>35</v>
      </c>
      <c r="AX333" s="12" t="s">
        <v>73</v>
      </c>
      <c r="AY333" s="152" t="s">
        <v>150</v>
      </c>
    </row>
    <row r="334" spans="2:65" s="12" customFormat="1" ht="11.25">
      <c r="B334" s="151"/>
      <c r="D334" s="145" t="s">
        <v>163</v>
      </c>
      <c r="E334" s="152" t="s">
        <v>28</v>
      </c>
      <c r="F334" s="153" t="s">
        <v>1200</v>
      </c>
      <c r="H334" s="154">
        <v>1.04</v>
      </c>
      <c r="I334" s="155"/>
      <c r="L334" s="151"/>
      <c r="M334" s="156"/>
      <c r="T334" s="157"/>
      <c r="AT334" s="152" t="s">
        <v>163</v>
      </c>
      <c r="AU334" s="152" t="s">
        <v>82</v>
      </c>
      <c r="AV334" s="12" t="s">
        <v>82</v>
      </c>
      <c r="AW334" s="12" t="s">
        <v>35</v>
      </c>
      <c r="AX334" s="12" t="s">
        <v>73</v>
      </c>
      <c r="AY334" s="152" t="s">
        <v>150</v>
      </c>
    </row>
    <row r="335" spans="2:65" s="13" customFormat="1" ht="11.25">
      <c r="B335" s="158"/>
      <c r="D335" s="145" t="s">
        <v>163</v>
      </c>
      <c r="E335" s="159" t="s">
        <v>28</v>
      </c>
      <c r="F335" s="160" t="s">
        <v>167</v>
      </c>
      <c r="H335" s="161">
        <v>7.25</v>
      </c>
      <c r="I335" s="162"/>
      <c r="L335" s="158"/>
      <c r="M335" s="163"/>
      <c r="T335" s="164"/>
      <c r="AT335" s="159" t="s">
        <v>163</v>
      </c>
      <c r="AU335" s="159" t="s">
        <v>82</v>
      </c>
      <c r="AV335" s="13" t="s">
        <v>157</v>
      </c>
      <c r="AW335" s="13" t="s">
        <v>35</v>
      </c>
      <c r="AX335" s="13" t="s">
        <v>80</v>
      </c>
      <c r="AY335" s="159" t="s">
        <v>150</v>
      </c>
    </row>
    <row r="336" spans="2:65" s="12" customFormat="1" ht="11.25">
      <c r="B336" s="151"/>
      <c r="D336" s="145" t="s">
        <v>163</v>
      </c>
      <c r="F336" s="153" t="s">
        <v>1201</v>
      </c>
      <c r="H336" s="154">
        <v>7.3949999999999996</v>
      </c>
      <c r="I336" s="155"/>
      <c r="L336" s="151"/>
      <c r="M336" s="156"/>
      <c r="T336" s="157"/>
      <c r="AT336" s="152" t="s">
        <v>163</v>
      </c>
      <c r="AU336" s="152" t="s">
        <v>82</v>
      </c>
      <c r="AV336" s="12" t="s">
        <v>82</v>
      </c>
      <c r="AW336" s="12" t="s">
        <v>4</v>
      </c>
      <c r="AX336" s="12" t="s">
        <v>80</v>
      </c>
      <c r="AY336" s="152" t="s">
        <v>150</v>
      </c>
    </row>
    <row r="337" spans="2:65" s="1" customFormat="1" ht="24.2" customHeight="1">
      <c r="B337" s="33"/>
      <c r="C337" s="166" t="s">
        <v>483</v>
      </c>
      <c r="D337" s="166" t="s">
        <v>215</v>
      </c>
      <c r="E337" s="167" t="s">
        <v>1202</v>
      </c>
      <c r="F337" s="168" t="s">
        <v>1203</v>
      </c>
      <c r="G337" s="169" t="s">
        <v>394</v>
      </c>
      <c r="H337" s="170">
        <v>10.863</v>
      </c>
      <c r="I337" s="171"/>
      <c r="J337" s="172">
        <f>ROUND(I337*H337,2)</f>
        <v>0</v>
      </c>
      <c r="K337" s="168" t="s">
        <v>156</v>
      </c>
      <c r="L337" s="173"/>
      <c r="M337" s="174" t="s">
        <v>28</v>
      </c>
      <c r="N337" s="175" t="s">
        <v>44</v>
      </c>
      <c r="P337" s="141">
        <f>O337*H337</f>
        <v>0</v>
      </c>
      <c r="Q337" s="141">
        <v>0.15</v>
      </c>
      <c r="R337" s="141">
        <f>Q337*H337</f>
        <v>1.6294499999999998</v>
      </c>
      <c r="S337" s="141">
        <v>0</v>
      </c>
      <c r="T337" s="142">
        <f>S337*H337</f>
        <v>0</v>
      </c>
      <c r="AR337" s="143" t="s">
        <v>214</v>
      </c>
      <c r="AT337" s="143" t="s">
        <v>215</v>
      </c>
      <c r="AU337" s="143" t="s">
        <v>82</v>
      </c>
      <c r="AY337" s="18" t="s">
        <v>150</v>
      </c>
      <c r="BE337" s="144">
        <f>IF(N337="základní",J337,0)</f>
        <v>0</v>
      </c>
      <c r="BF337" s="144">
        <f>IF(N337="snížená",J337,0)</f>
        <v>0</v>
      </c>
      <c r="BG337" s="144">
        <f>IF(N337="zákl. přenesená",J337,0)</f>
        <v>0</v>
      </c>
      <c r="BH337" s="144">
        <f>IF(N337="sníž. přenesená",J337,0)</f>
        <v>0</v>
      </c>
      <c r="BI337" s="144">
        <f>IF(N337="nulová",J337,0)</f>
        <v>0</v>
      </c>
      <c r="BJ337" s="18" t="s">
        <v>80</v>
      </c>
      <c r="BK337" s="144">
        <f>ROUND(I337*H337,2)</f>
        <v>0</v>
      </c>
      <c r="BL337" s="18" t="s">
        <v>157</v>
      </c>
      <c r="BM337" s="143" t="s">
        <v>1204</v>
      </c>
    </row>
    <row r="338" spans="2:65" s="1" customFormat="1" ht="11.25">
      <c r="B338" s="33"/>
      <c r="D338" s="145" t="s">
        <v>159</v>
      </c>
      <c r="F338" s="146" t="s">
        <v>1203</v>
      </c>
      <c r="I338" s="147"/>
      <c r="L338" s="33"/>
      <c r="M338" s="148"/>
      <c r="T338" s="54"/>
      <c r="AT338" s="18" t="s">
        <v>159</v>
      </c>
      <c r="AU338" s="18" t="s">
        <v>82</v>
      </c>
    </row>
    <row r="339" spans="2:65" s="12" customFormat="1" ht="11.25">
      <c r="B339" s="151"/>
      <c r="D339" s="145" t="s">
        <v>163</v>
      </c>
      <c r="E339" s="152" t="s">
        <v>28</v>
      </c>
      <c r="F339" s="153" t="s">
        <v>1205</v>
      </c>
      <c r="H339" s="154">
        <v>10.65</v>
      </c>
      <c r="I339" s="155"/>
      <c r="L339" s="151"/>
      <c r="M339" s="156"/>
      <c r="T339" s="157"/>
      <c r="AT339" s="152" t="s">
        <v>163</v>
      </c>
      <c r="AU339" s="152" t="s">
        <v>82</v>
      </c>
      <c r="AV339" s="12" t="s">
        <v>82</v>
      </c>
      <c r="AW339" s="12" t="s">
        <v>35</v>
      </c>
      <c r="AX339" s="12" t="s">
        <v>80</v>
      </c>
      <c r="AY339" s="152" t="s">
        <v>150</v>
      </c>
    </row>
    <row r="340" spans="2:65" s="12" customFormat="1" ht="11.25">
      <c r="B340" s="151"/>
      <c r="D340" s="145" t="s">
        <v>163</v>
      </c>
      <c r="F340" s="153" t="s">
        <v>1206</v>
      </c>
      <c r="H340" s="154">
        <v>10.863</v>
      </c>
      <c r="I340" s="155"/>
      <c r="L340" s="151"/>
      <c r="M340" s="156"/>
      <c r="T340" s="157"/>
      <c r="AT340" s="152" t="s">
        <v>163</v>
      </c>
      <c r="AU340" s="152" t="s">
        <v>82</v>
      </c>
      <c r="AV340" s="12" t="s">
        <v>82</v>
      </c>
      <c r="AW340" s="12" t="s">
        <v>4</v>
      </c>
      <c r="AX340" s="12" t="s">
        <v>80</v>
      </c>
      <c r="AY340" s="152" t="s">
        <v>150</v>
      </c>
    </row>
    <row r="341" spans="2:65" s="1" customFormat="1" ht="33" customHeight="1">
      <c r="B341" s="33"/>
      <c r="C341" s="132" t="s">
        <v>489</v>
      </c>
      <c r="D341" s="132" t="s">
        <v>152</v>
      </c>
      <c r="E341" s="133" t="s">
        <v>647</v>
      </c>
      <c r="F341" s="134" t="s">
        <v>648</v>
      </c>
      <c r="G341" s="135" t="s">
        <v>394</v>
      </c>
      <c r="H341" s="136">
        <v>86.42</v>
      </c>
      <c r="I341" s="137"/>
      <c r="J341" s="138">
        <f>ROUND(I341*H341,2)</f>
        <v>0</v>
      </c>
      <c r="K341" s="134" t="s">
        <v>156</v>
      </c>
      <c r="L341" s="33"/>
      <c r="M341" s="139" t="s">
        <v>28</v>
      </c>
      <c r="N341" s="140" t="s">
        <v>44</v>
      </c>
      <c r="P341" s="141">
        <f>O341*H341</f>
        <v>0</v>
      </c>
      <c r="Q341" s="141">
        <v>6.0999999999999997E-4</v>
      </c>
      <c r="R341" s="141">
        <f>Q341*H341</f>
        <v>5.2716199999999998E-2</v>
      </c>
      <c r="S341" s="141">
        <v>0</v>
      </c>
      <c r="T341" s="142">
        <f>S341*H341</f>
        <v>0</v>
      </c>
      <c r="AR341" s="143" t="s">
        <v>157</v>
      </c>
      <c r="AT341" s="143" t="s">
        <v>152</v>
      </c>
      <c r="AU341" s="143" t="s">
        <v>82</v>
      </c>
      <c r="AY341" s="18" t="s">
        <v>150</v>
      </c>
      <c r="BE341" s="144">
        <f>IF(N341="základní",J341,0)</f>
        <v>0</v>
      </c>
      <c r="BF341" s="144">
        <f>IF(N341="snížená",J341,0)</f>
        <v>0</v>
      </c>
      <c r="BG341" s="144">
        <f>IF(N341="zákl. přenesená",J341,0)</f>
        <v>0</v>
      </c>
      <c r="BH341" s="144">
        <f>IF(N341="sníž. přenesená",J341,0)</f>
        <v>0</v>
      </c>
      <c r="BI341" s="144">
        <f>IF(N341="nulová",J341,0)</f>
        <v>0</v>
      </c>
      <c r="BJ341" s="18" t="s">
        <v>80</v>
      </c>
      <c r="BK341" s="144">
        <f>ROUND(I341*H341,2)</f>
        <v>0</v>
      </c>
      <c r="BL341" s="18" t="s">
        <v>157</v>
      </c>
      <c r="BM341" s="143" t="s">
        <v>649</v>
      </c>
    </row>
    <row r="342" spans="2:65" s="1" customFormat="1" ht="39">
      <c r="B342" s="33"/>
      <c r="D342" s="145" t="s">
        <v>159</v>
      </c>
      <c r="F342" s="146" t="s">
        <v>650</v>
      </c>
      <c r="I342" s="147"/>
      <c r="L342" s="33"/>
      <c r="M342" s="148"/>
      <c r="T342" s="54"/>
      <c r="AT342" s="18" t="s">
        <v>159</v>
      </c>
      <c r="AU342" s="18" t="s">
        <v>82</v>
      </c>
    </row>
    <row r="343" spans="2:65" s="1" customFormat="1" ht="11.25">
      <c r="B343" s="33"/>
      <c r="D343" s="149" t="s">
        <v>161</v>
      </c>
      <c r="F343" s="150" t="s">
        <v>651</v>
      </c>
      <c r="I343" s="147"/>
      <c r="L343" s="33"/>
      <c r="M343" s="148"/>
      <c r="T343" s="54"/>
      <c r="AT343" s="18" t="s">
        <v>161</v>
      </c>
      <c r="AU343" s="18" t="s">
        <v>82</v>
      </c>
    </row>
    <row r="344" spans="2:65" s="12" customFormat="1" ht="11.25">
      <c r="B344" s="151"/>
      <c r="D344" s="145" t="s">
        <v>163</v>
      </c>
      <c r="E344" s="152" t="s">
        <v>28</v>
      </c>
      <c r="F344" s="153" t="s">
        <v>1207</v>
      </c>
      <c r="H344" s="154">
        <v>86.42</v>
      </c>
      <c r="I344" s="155"/>
      <c r="L344" s="151"/>
      <c r="M344" s="156"/>
      <c r="T344" s="157"/>
      <c r="AT344" s="152" t="s">
        <v>163</v>
      </c>
      <c r="AU344" s="152" t="s">
        <v>82</v>
      </c>
      <c r="AV344" s="12" t="s">
        <v>82</v>
      </c>
      <c r="AW344" s="12" t="s">
        <v>35</v>
      </c>
      <c r="AX344" s="12" t="s">
        <v>73</v>
      </c>
      <c r="AY344" s="152" t="s">
        <v>150</v>
      </c>
    </row>
    <row r="345" spans="2:65" s="13" customFormat="1" ht="11.25">
      <c r="B345" s="158"/>
      <c r="D345" s="145" t="s">
        <v>163</v>
      </c>
      <c r="E345" s="159" t="s">
        <v>28</v>
      </c>
      <c r="F345" s="160" t="s">
        <v>167</v>
      </c>
      <c r="H345" s="161">
        <v>86.42</v>
      </c>
      <c r="I345" s="162"/>
      <c r="L345" s="158"/>
      <c r="M345" s="163"/>
      <c r="T345" s="164"/>
      <c r="AT345" s="159" t="s">
        <v>163</v>
      </c>
      <c r="AU345" s="159" t="s">
        <v>82</v>
      </c>
      <c r="AV345" s="13" t="s">
        <v>157</v>
      </c>
      <c r="AW345" s="13" t="s">
        <v>35</v>
      </c>
      <c r="AX345" s="13" t="s">
        <v>80</v>
      </c>
      <c r="AY345" s="159" t="s">
        <v>150</v>
      </c>
    </row>
    <row r="346" spans="2:65" s="1" customFormat="1" ht="16.5" customHeight="1">
      <c r="B346" s="33"/>
      <c r="C346" s="132" t="s">
        <v>495</v>
      </c>
      <c r="D346" s="132" t="s">
        <v>152</v>
      </c>
      <c r="E346" s="133" t="s">
        <v>654</v>
      </c>
      <c r="F346" s="134" t="s">
        <v>655</v>
      </c>
      <c r="G346" s="135" t="s">
        <v>394</v>
      </c>
      <c r="H346" s="136">
        <v>86.41</v>
      </c>
      <c r="I346" s="137"/>
      <c r="J346" s="138">
        <f>ROUND(I346*H346,2)</f>
        <v>0</v>
      </c>
      <c r="K346" s="134" t="s">
        <v>156</v>
      </c>
      <c r="L346" s="33"/>
      <c r="M346" s="139" t="s">
        <v>28</v>
      </c>
      <c r="N346" s="140" t="s">
        <v>44</v>
      </c>
      <c r="P346" s="141">
        <f>O346*H346</f>
        <v>0</v>
      </c>
      <c r="Q346" s="141">
        <v>0</v>
      </c>
      <c r="R346" s="141">
        <f>Q346*H346</f>
        <v>0</v>
      </c>
      <c r="S346" s="141">
        <v>0</v>
      </c>
      <c r="T346" s="142">
        <f>S346*H346</f>
        <v>0</v>
      </c>
      <c r="AR346" s="143" t="s">
        <v>157</v>
      </c>
      <c r="AT346" s="143" t="s">
        <v>152</v>
      </c>
      <c r="AU346" s="143" t="s">
        <v>82</v>
      </c>
      <c r="AY346" s="18" t="s">
        <v>150</v>
      </c>
      <c r="BE346" s="144">
        <f>IF(N346="základní",J346,0)</f>
        <v>0</v>
      </c>
      <c r="BF346" s="144">
        <f>IF(N346="snížená",J346,0)</f>
        <v>0</v>
      </c>
      <c r="BG346" s="144">
        <f>IF(N346="zákl. přenesená",J346,0)</f>
        <v>0</v>
      </c>
      <c r="BH346" s="144">
        <f>IF(N346="sníž. přenesená",J346,0)</f>
        <v>0</v>
      </c>
      <c r="BI346" s="144">
        <f>IF(N346="nulová",J346,0)</f>
        <v>0</v>
      </c>
      <c r="BJ346" s="18" t="s">
        <v>80</v>
      </c>
      <c r="BK346" s="144">
        <f>ROUND(I346*H346,2)</f>
        <v>0</v>
      </c>
      <c r="BL346" s="18" t="s">
        <v>157</v>
      </c>
      <c r="BM346" s="143" t="s">
        <v>656</v>
      </c>
    </row>
    <row r="347" spans="2:65" s="1" customFormat="1" ht="19.5">
      <c r="B347" s="33"/>
      <c r="D347" s="145" t="s">
        <v>159</v>
      </c>
      <c r="F347" s="146" t="s">
        <v>657</v>
      </c>
      <c r="I347" s="147"/>
      <c r="L347" s="33"/>
      <c r="M347" s="148"/>
      <c r="T347" s="54"/>
      <c r="AT347" s="18" t="s">
        <v>159</v>
      </c>
      <c r="AU347" s="18" t="s">
        <v>82</v>
      </c>
    </row>
    <row r="348" spans="2:65" s="1" customFormat="1" ht="11.25">
      <c r="B348" s="33"/>
      <c r="D348" s="149" t="s">
        <v>161</v>
      </c>
      <c r="F348" s="150" t="s">
        <v>658</v>
      </c>
      <c r="I348" s="147"/>
      <c r="L348" s="33"/>
      <c r="M348" s="148"/>
      <c r="T348" s="54"/>
      <c r="AT348" s="18" t="s">
        <v>161</v>
      </c>
      <c r="AU348" s="18" t="s">
        <v>82</v>
      </c>
    </row>
    <row r="349" spans="2:65" s="12" customFormat="1" ht="11.25">
      <c r="B349" s="151"/>
      <c r="D349" s="145" t="s">
        <v>163</v>
      </c>
      <c r="E349" s="152" t="s">
        <v>28</v>
      </c>
      <c r="F349" s="153" t="s">
        <v>1208</v>
      </c>
      <c r="H349" s="154">
        <v>86.41</v>
      </c>
      <c r="I349" s="155"/>
      <c r="L349" s="151"/>
      <c r="M349" s="156"/>
      <c r="T349" s="157"/>
      <c r="AT349" s="152" t="s">
        <v>163</v>
      </c>
      <c r="AU349" s="152" t="s">
        <v>82</v>
      </c>
      <c r="AV349" s="12" t="s">
        <v>82</v>
      </c>
      <c r="AW349" s="12" t="s">
        <v>35</v>
      </c>
      <c r="AX349" s="12" t="s">
        <v>80</v>
      </c>
      <c r="AY349" s="152" t="s">
        <v>150</v>
      </c>
    </row>
    <row r="350" spans="2:65" s="1" customFormat="1" ht="24.2" customHeight="1">
      <c r="B350" s="33"/>
      <c r="C350" s="132" t="s">
        <v>503</v>
      </c>
      <c r="D350" s="132" t="s">
        <v>152</v>
      </c>
      <c r="E350" s="133" t="s">
        <v>661</v>
      </c>
      <c r="F350" s="134" t="s">
        <v>662</v>
      </c>
      <c r="G350" s="135" t="s">
        <v>394</v>
      </c>
      <c r="H350" s="136">
        <v>78.89</v>
      </c>
      <c r="I350" s="137"/>
      <c r="J350" s="138">
        <f>ROUND(I350*H350,2)</f>
        <v>0</v>
      </c>
      <c r="K350" s="134" t="s">
        <v>156</v>
      </c>
      <c r="L350" s="33"/>
      <c r="M350" s="139" t="s">
        <v>28</v>
      </c>
      <c r="N350" s="140" t="s">
        <v>44</v>
      </c>
      <c r="P350" s="141">
        <f>O350*H350</f>
        <v>0</v>
      </c>
      <c r="Q350" s="141">
        <v>0</v>
      </c>
      <c r="R350" s="141">
        <f>Q350*H350</f>
        <v>0</v>
      </c>
      <c r="S350" s="141">
        <v>0</v>
      </c>
      <c r="T350" s="142">
        <f>S350*H350</f>
        <v>0</v>
      </c>
      <c r="AR350" s="143" t="s">
        <v>157</v>
      </c>
      <c r="AT350" s="143" t="s">
        <v>152</v>
      </c>
      <c r="AU350" s="143" t="s">
        <v>82</v>
      </c>
      <c r="AY350" s="18" t="s">
        <v>150</v>
      </c>
      <c r="BE350" s="144">
        <f>IF(N350="základní",J350,0)</f>
        <v>0</v>
      </c>
      <c r="BF350" s="144">
        <f>IF(N350="snížená",J350,0)</f>
        <v>0</v>
      </c>
      <c r="BG350" s="144">
        <f>IF(N350="zákl. přenesená",J350,0)</f>
        <v>0</v>
      </c>
      <c r="BH350" s="144">
        <f>IF(N350="sníž. přenesená",J350,0)</f>
        <v>0</v>
      </c>
      <c r="BI350" s="144">
        <f>IF(N350="nulová",J350,0)</f>
        <v>0</v>
      </c>
      <c r="BJ350" s="18" t="s">
        <v>80</v>
      </c>
      <c r="BK350" s="144">
        <f>ROUND(I350*H350,2)</f>
        <v>0</v>
      </c>
      <c r="BL350" s="18" t="s">
        <v>157</v>
      </c>
      <c r="BM350" s="143" t="s">
        <v>663</v>
      </c>
    </row>
    <row r="351" spans="2:65" s="1" customFormat="1" ht="19.5">
      <c r="B351" s="33"/>
      <c r="D351" s="145" t="s">
        <v>159</v>
      </c>
      <c r="F351" s="146" t="s">
        <v>664</v>
      </c>
      <c r="I351" s="147"/>
      <c r="L351" s="33"/>
      <c r="M351" s="148"/>
      <c r="T351" s="54"/>
      <c r="AT351" s="18" t="s">
        <v>159</v>
      </c>
      <c r="AU351" s="18" t="s">
        <v>82</v>
      </c>
    </row>
    <row r="352" spans="2:65" s="1" customFormat="1" ht="11.25">
      <c r="B352" s="33"/>
      <c r="D352" s="149" t="s">
        <v>161</v>
      </c>
      <c r="F352" s="150" t="s">
        <v>665</v>
      </c>
      <c r="I352" s="147"/>
      <c r="L352" s="33"/>
      <c r="M352" s="148"/>
      <c r="T352" s="54"/>
      <c r="AT352" s="18" t="s">
        <v>161</v>
      </c>
      <c r="AU352" s="18" t="s">
        <v>82</v>
      </c>
    </row>
    <row r="353" spans="2:65" s="12" customFormat="1" ht="11.25">
      <c r="B353" s="151"/>
      <c r="D353" s="145" t="s">
        <v>163</v>
      </c>
      <c r="E353" s="152" t="s">
        <v>28</v>
      </c>
      <c r="F353" s="153" t="s">
        <v>1209</v>
      </c>
      <c r="H353" s="154">
        <v>78.89</v>
      </c>
      <c r="I353" s="155"/>
      <c r="L353" s="151"/>
      <c r="M353" s="156"/>
      <c r="T353" s="157"/>
      <c r="AT353" s="152" t="s">
        <v>163</v>
      </c>
      <c r="AU353" s="152" t="s">
        <v>82</v>
      </c>
      <c r="AV353" s="12" t="s">
        <v>82</v>
      </c>
      <c r="AW353" s="12" t="s">
        <v>35</v>
      </c>
      <c r="AX353" s="12" t="s">
        <v>80</v>
      </c>
      <c r="AY353" s="152" t="s">
        <v>150</v>
      </c>
    </row>
    <row r="354" spans="2:65" s="1" customFormat="1" ht="24.2" customHeight="1">
      <c r="B354" s="33"/>
      <c r="C354" s="132" t="s">
        <v>508</v>
      </c>
      <c r="D354" s="132" t="s">
        <v>152</v>
      </c>
      <c r="E354" s="133" t="s">
        <v>1210</v>
      </c>
      <c r="F354" s="134" t="s">
        <v>1211</v>
      </c>
      <c r="G354" s="135" t="s">
        <v>394</v>
      </c>
      <c r="H354" s="136">
        <v>52.91</v>
      </c>
      <c r="I354" s="137"/>
      <c r="J354" s="138">
        <f>ROUND(I354*H354,2)</f>
        <v>0</v>
      </c>
      <c r="K354" s="134" t="s">
        <v>156</v>
      </c>
      <c r="L354" s="33"/>
      <c r="M354" s="139" t="s">
        <v>28</v>
      </c>
      <c r="N354" s="140" t="s">
        <v>44</v>
      </c>
      <c r="P354" s="141">
        <f>O354*H354</f>
        <v>0</v>
      </c>
      <c r="Q354" s="141">
        <v>2.0000000000000002E-5</v>
      </c>
      <c r="R354" s="141">
        <f>Q354*H354</f>
        <v>1.0582E-3</v>
      </c>
      <c r="S354" s="141">
        <v>0</v>
      </c>
      <c r="T354" s="142">
        <f>S354*H354</f>
        <v>0</v>
      </c>
      <c r="AR354" s="143" t="s">
        <v>157</v>
      </c>
      <c r="AT354" s="143" t="s">
        <v>152</v>
      </c>
      <c r="AU354" s="143" t="s">
        <v>82</v>
      </c>
      <c r="AY354" s="18" t="s">
        <v>150</v>
      </c>
      <c r="BE354" s="144">
        <f>IF(N354="základní",J354,0)</f>
        <v>0</v>
      </c>
      <c r="BF354" s="144">
        <f>IF(N354="snížená",J354,0)</f>
        <v>0</v>
      </c>
      <c r="BG354" s="144">
        <f>IF(N354="zákl. přenesená",J354,0)</f>
        <v>0</v>
      </c>
      <c r="BH354" s="144">
        <f>IF(N354="sníž. přenesená",J354,0)</f>
        <v>0</v>
      </c>
      <c r="BI354" s="144">
        <f>IF(N354="nulová",J354,0)</f>
        <v>0</v>
      </c>
      <c r="BJ354" s="18" t="s">
        <v>80</v>
      </c>
      <c r="BK354" s="144">
        <f>ROUND(I354*H354,2)</f>
        <v>0</v>
      </c>
      <c r="BL354" s="18" t="s">
        <v>157</v>
      </c>
      <c r="BM354" s="143" t="s">
        <v>1212</v>
      </c>
    </row>
    <row r="355" spans="2:65" s="1" customFormat="1" ht="19.5">
      <c r="B355" s="33"/>
      <c r="D355" s="145" t="s">
        <v>159</v>
      </c>
      <c r="F355" s="146" t="s">
        <v>1213</v>
      </c>
      <c r="I355" s="147"/>
      <c r="L355" s="33"/>
      <c r="M355" s="148"/>
      <c r="T355" s="54"/>
      <c r="AT355" s="18" t="s">
        <v>159</v>
      </c>
      <c r="AU355" s="18" t="s">
        <v>82</v>
      </c>
    </row>
    <row r="356" spans="2:65" s="1" customFormat="1" ht="11.25">
      <c r="B356" s="33"/>
      <c r="D356" s="149" t="s">
        <v>161</v>
      </c>
      <c r="F356" s="150" t="s">
        <v>1214</v>
      </c>
      <c r="I356" s="147"/>
      <c r="L356" s="33"/>
      <c r="M356" s="148"/>
      <c r="T356" s="54"/>
      <c r="AT356" s="18" t="s">
        <v>161</v>
      </c>
      <c r="AU356" s="18" t="s">
        <v>82</v>
      </c>
    </row>
    <row r="357" spans="2:65" s="12" customFormat="1" ht="11.25">
      <c r="B357" s="151"/>
      <c r="D357" s="145" t="s">
        <v>163</v>
      </c>
      <c r="E357" s="152" t="s">
        <v>28</v>
      </c>
      <c r="F357" s="153" t="s">
        <v>1215</v>
      </c>
      <c r="H357" s="154">
        <v>52.91</v>
      </c>
      <c r="I357" s="155"/>
      <c r="L357" s="151"/>
      <c r="M357" s="156"/>
      <c r="T357" s="157"/>
      <c r="AT357" s="152" t="s">
        <v>163</v>
      </c>
      <c r="AU357" s="152" t="s">
        <v>82</v>
      </c>
      <c r="AV357" s="12" t="s">
        <v>82</v>
      </c>
      <c r="AW357" s="12" t="s">
        <v>35</v>
      </c>
      <c r="AX357" s="12" t="s">
        <v>80</v>
      </c>
      <c r="AY357" s="152" t="s">
        <v>150</v>
      </c>
    </row>
    <row r="358" spans="2:65" s="1" customFormat="1" ht="24.2" customHeight="1">
      <c r="B358" s="33"/>
      <c r="C358" s="132" t="s">
        <v>516</v>
      </c>
      <c r="D358" s="132" t="s">
        <v>152</v>
      </c>
      <c r="E358" s="133" t="s">
        <v>667</v>
      </c>
      <c r="F358" s="134" t="s">
        <v>668</v>
      </c>
      <c r="G358" s="135" t="s">
        <v>236</v>
      </c>
      <c r="H358" s="136">
        <v>4.2</v>
      </c>
      <c r="I358" s="137"/>
      <c r="J358" s="138">
        <f>ROUND(I358*H358,2)</f>
        <v>0</v>
      </c>
      <c r="K358" s="134" t="s">
        <v>156</v>
      </c>
      <c r="L358" s="33"/>
      <c r="M358" s="139" t="s">
        <v>28</v>
      </c>
      <c r="N358" s="140" t="s">
        <v>44</v>
      </c>
      <c r="P358" s="141">
        <f>O358*H358</f>
        <v>0</v>
      </c>
      <c r="Q358" s="141">
        <v>0</v>
      </c>
      <c r="R358" s="141">
        <f>Q358*H358</f>
        <v>0</v>
      </c>
      <c r="S358" s="141">
        <v>0</v>
      </c>
      <c r="T358" s="142">
        <f>S358*H358</f>
        <v>0</v>
      </c>
      <c r="AR358" s="143" t="s">
        <v>157</v>
      </c>
      <c r="AT358" s="143" t="s">
        <v>152</v>
      </c>
      <c r="AU358" s="143" t="s">
        <v>82</v>
      </c>
      <c r="AY358" s="18" t="s">
        <v>150</v>
      </c>
      <c r="BE358" s="144">
        <f>IF(N358="základní",J358,0)</f>
        <v>0</v>
      </c>
      <c r="BF358" s="144">
        <f>IF(N358="snížená",J358,0)</f>
        <v>0</v>
      </c>
      <c r="BG358" s="144">
        <f>IF(N358="zákl. přenesená",J358,0)</f>
        <v>0</v>
      </c>
      <c r="BH358" s="144">
        <f>IF(N358="sníž. přenesená",J358,0)</f>
        <v>0</v>
      </c>
      <c r="BI358" s="144">
        <f>IF(N358="nulová",J358,0)</f>
        <v>0</v>
      </c>
      <c r="BJ358" s="18" t="s">
        <v>80</v>
      </c>
      <c r="BK358" s="144">
        <f>ROUND(I358*H358,2)</f>
        <v>0</v>
      </c>
      <c r="BL358" s="18" t="s">
        <v>157</v>
      </c>
      <c r="BM358" s="143" t="s">
        <v>669</v>
      </c>
    </row>
    <row r="359" spans="2:65" s="1" customFormat="1" ht="29.25">
      <c r="B359" s="33"/>
      <c r="D359" s="145" t="s">
        <v>159</v>
      </c>
      <c r="F359" s="146" t="s">
        <v>670</v>
      </c>
      <c r="I359" s="147"/>
      <c r="L359" s="33"/>
      <c r="M359" s="148"/>
      <c r="T359" s="54"/>
      <c r="AT359" s="18" t="s">
        <v>159</v>
      </c>
      <c r="AU359" s="18" t="s">
        <v>82</v>
      </c>
    </row>
    <row r="360" spans="2:65" s="1" customFormat="1" ht="11.25">
      <c r="B360" s="33"/>
      <c r="D360" s="149" t="s">
        <v>161</v>
      </c>
      <c r="F360" s="150" t="s">
        <v>671</v>
      </c>
      <c r="I360" s="147"/>
      <c r="L360" s="33"/>
      <c r="M360" s="148"/>
      <c r="T360" s="54"/>
      <c r="AT360" s="18" t="s">
        <v>161</v>
      </c>
      <c r="AU360" s="18" t="s">
        <v>82</v>
      </c>
    </row>
    <row r="361" spans="2:65" s="12" customFormat="1" ht="11.25">
      <c r="B361" s="151"/>
      <c r="D361" s="145" t="s">
        <v>163</v>
      </c>
      <c r="E361" s="152" t="s">
        <v>28</v>
      </c>
      <c r="F361" s="153" t="s">
        <v>1216</v>
      </c>
      <c r="H361" s="154">
        <v>4.2</v>
      </c>
      <c r="I361" s="155"/>
      <c r="L361" s="151"/>
      <c r="M361" s="156"/>
      <c r="T361" s="157"/>
      <c r="AT361" s="152" t="s">
        <v>163</v>
      </c>
      <c r="AU361" s="152" t="s">
        <v>82</v>
      </c>
      <c r="AV361" s="12" t="s">
        <v>82</v>
      </c>
      <c r="AW361" s="12" t="s">
        <v>35</v>
      </c>
      <c r="AX361" s="12" t="s">
        <v>80</v>
      </c>
      <c r="AY361" s="152" t="s">
        <v>150</v>
      </c>
    </row>
    <row r="362" spans="2:65" s="1" customFormat="1" ht="21.75" customHeight="1">
      <c r="B362" s="33"/>
      <c r="C362" s="132" t="s">
        <v>521</v>
      </c>
      <c r="D362" s="132" t="s">
        <v>152</v>
      </c>
      <c r="E362" s="133" t="s">
        <v>674</v>
      </c>
      <c r="F362" s="134" t="s">
        <v>675</v>
      </c>
      <c r="G362" s="135" t="s">
        <v>394</v>
      </c>
      <c r="H362" s="136">
        <v>83.96</v>
      </c>
      <c r="I362" s="137"/>
      <c r="J362" s="138">
        <f>ROUND(I362*H362,2)</f>
        <v>0</v>
      </c>
      <c r="K362" s="134" t="s">
        <v>156</v>
      </c>
      <c r="L362" s="33"/>
      <c r="M362" s="139" t="s">
        <v>28</v>
      </c>
      <c r="N362" s="140" t="s">
        <v>44</v>
      </c>
      <c r="P362" s="141">
        <f>O362*H362</f>
        <v>0</v>
      </c>
      <c r="Q362" s="141">
        <v>0</v>
      </c>
      <c r="R362" s="141">
        <f>Q362*H362</f>
        <v>0</v>
      </c>
      <c r="S362" s="141">
        <v>0</v>
      </c>
      <c r="T362" s="142">
        <f>S362*H362</f>
        <v>0</v>
      </c>
      <c r="AR362" s="143" t="s">
        <v>157</v>
      </c>
      <c r="AT362" s="143" t="s">
        <v>152</v>
      </c>
      <c r="AU362" s="143" t="s">
        <v>82</v>
      </c>
      <c r="AY362" s="18" t="s">
        <v>150</v>
      </c>
      <c r="BE362" s="144">
        <f>IF(N362="základní",J362,0)</f>
        <v>0</v>
      </c>
      <c r="BF362" s="144">
        <f>IF(N362="snížená",J362,0)</f>
        <v>0</v>
      </c>
      <c r="BG362" s="144">
        <f>IF(N362="zákl. přenesená",J362,0)</f>
        <v>0</v>
      </c>
      <c r="BH362" s="144">
        <f>IF(N362="sníž. přenesená",J362,0)</f>
        <v>0</v>
      </c>
      <c r="BI362" s="144">
        <f>IF(N362="nulová",J362,0)</f>
        <v>0</v>
      </c>
      <c r="BJ362" s="18" t="s">
        <v>80</v>
      </c>
      <c r="BK362" s="144">
        <f>ROUND(I362*H362,2)</f>
        <v>0</v>
      </c>
      <c r="BL362" s="18" t="s">
        <v>157</v>
      </c>
      <c r="BM362" s="143" t="s">
        <v>676</v>
      </c>
    </row>
    <row r="363" spans="2:65" s="1" customFormat="1" ht="39">
      <c r="B363" s="33"/>
      <c r="D363" s="145" t="s">
        <v>159</v>
      </c>
      <c r="F363" s="146" t="s">
        <v>677</v>
      </c>
      <c r="I363" s="147"/>
      <c r="L363" s="33"/>
      <c r="M363" s="148"/>
      <c r="T363" s="54"/>
      <c r="AT363" s="18" t="s">
        <v>159</v>
      </c>
      <c r="AU363" s="18" t="s">
        <v>82</v>
      </c>
    </row>
    <row r="364" spans="2:65" s="1" customFormat="1" ht="11.25">
      <c r="B364" s="33"/>
      <c r="D364" s="149" t="s">
        <v>161</v>
      </c>
      <c r="F364" s="150" t="s">
        <v>678</v>
      </c>
      <c r="I364" s="147"/>
      <c r="L364" s="33"/>
      <c r="M364" s="148"/>
      <c r="T364" s="54"/>
      <c r="AT364" s="18" t="s">
        <v>161</v>
      </c>
      <c r="AU364" s="18" t="s">
        <v>82</v>
      </c>
    </row>
    <row r="365" spans="2:65" s="12" customFormat="1" ht="11.25">
      <c r="B365" s="151"/>
      <c r="D365" s="145" t="s">
        <v>163</v>
      </c>
      <c r="E365" s="152" t="s">
        <v>28</v>
      </c>
      <c r="F365" s="153" t="s">
        <v>1217</v>
      </c>
      <c r="H365" s="154">
        <v>83.96</v>
      </c>
      <c r="I365" s="155"/>
      <c r="L365" s="151"/>
      <c r="M365" s="156"/>
      <c r="T365" s="157"/>
      <c r="AT365" s="152" t="s">
        <v>163</v>
      </c>
      <c r="AU365" s="152" t="s">
        <v>82</v>
      </c>
      <c r="AV365" s="12" t="s">
        <v>82</v>
      </c>
      <c r="AW365" s="12" t="s">
        <v>35</v>
      </c>
      <c r="AX365" s="12" t="s">
        <v>80</v>
      </c>
      <c r="AY365" s="152" t="s">
        <v>150</v>
      </c>
    </row>
    <row r="366" spans="2:65" s="1" customFormat="1" ht="24.2" customHeight="1">
      <c r="B366" s="33"/>
      <c r="C366" s="132" t="s">
        <v>528</v>
      </c>
      <c r="D366" s="132" t="s">
        <v>152</v>
      </c>
      <c r="E366" s="133" t="s">
        <v>1218</v>
      </c>
      <c r="F366" s="134" t="s">
        <v>1219</v>
      </c>
      <c r="G366" s="135" t="s">
        <v>236</v>
      </c>
      <c r="H366" s="136">
        <v>28.88</v>
      </c>
      <c r="I366" s="137"/>
      <c r="J366" s="138">
        <f>ROUND(I366*H366,2)</f>
        <v>0</v>
      </c>
      <c r="K366" s="134" t="s">
        <v>156</v>
      </c>
      <c r="L366" s="33"/>
      <c r="M366" s="139" t="s">
        <v>28</v>
      </c>
      <c r="N366" s="140" t="s">
        <v>44</v>
      </c>
      <c r="P366" s="141">
        <f>O366*H366</f>
        <v>0</v>
      </c>
      <c r="Q366" s="141">
        <v>0</v>
      </c>
      <c r="R366" s="141">
        <f>Q366*H366</f>
        <v>0</v>
      </c>
      <c r="S366" s="141">
        <v>0</v>
      </c>
      <c r="T366" s="142">
        <f>S366*H366</f>
        <v>0</v>
      </c>
      <c r="AR366" s="143" t="s">
        <v>157</v>
      </c>
      <c r="AT366" s="143" t="s">
        <v>152</v>
      </c>
      <c r="AU366" s="143" t="s">
        <v>82</v>
      </c>
      <c r="AY366" s="18" t="s">
        <v>150</v>
      </c>
      <c r="BE366" s="144">
        <f>IF(N366="základní",J366,0)</f>
        <v>0</v>
      </c>
      <c r="BF366" s="144">
        <f>IF(N366="snížená",J366,0)</f>
        <v>0</v>
      </c>
      <c r="BG366" s="144">
        <f>IF(N366="zákl. přenesená",J366,0)</f>
        <v>0</v>
      </c>
      <c r="BH366" s="144">
        <f>IF(N366="sníž. přenesená",J366,0)</f>
        <v>0</v>
      </c>
      <c r="BI366" s="144">
        <f>IF(N366="nulová",J366,0)</f>
        <v>0</v>
      </c>
      <c r="BJ366" s="18" t="s">
        <v>80</v>
      </c>
      <c r="BK366" s="144">
        <f>ROUND(I366*H366,2)</f>
        <v>0</v>
      </c>
      <c r="BL366" s="18" t="s">
        <v>157</v>
      </c>
      <c r="BM366" s="143" t="s">
        <v>1220</v>
      </c>
    </row>
    <row r="367" spans="2:65" s="1" customFormat="1" ht="39">
      <c r="B367" s="33"/>
      <c r="D367" s="145" t="s">
        <v>159</v>
      </c>
      <c r="F367" s="146" t="s">
        <v>1221</v>
      </c>
      <c r="I367" s="147"/>
      <c r="L367" s="33"/>
      <c r="M367" s="148"/>
      <c r="T367" s="54"/>
      <c r="AT367" s="18" t="s">
        <v>159</v>
      </c>
      <c r="AU367" s="18" t="s">
        <v>82</v>
      </c>
    </row>
    <row r="368" spans="2:65" s="1" customFormat="1" ht="11.25">
      <c r="B368" s="33"/>
      <c r="D368" s="149" t="s">
        <v>161</v>
      </c>
      <c r="F368" s="150" t="s">
        <v>1222</v>
      </c>
      <c r="I368" s="147"/>
      <c r="L368" s="33"/>
      <c r="M368" s="148"/>
      <c r="T368" s="54"/>
      <c r="AT368" s="18" t="s">
        <v>161</v>
      </c>
      <c r="AU368" s="18" t="s">
        <v>82</v>
      </c>
    </row>
    <row r="369" spans="2:65" s="12" customFormat="1" ht="11.25">
      <c r="B369" s="151"/>
      <c r="D369" s="145" t="s">
        <v>163</v>
      </c>
      <c r="E369" s="152" t="s">
        <v>28</v>
      </c>
      <c r="F369" s="153" t="s">
        <v>1223</v>
      </c>
      <c r="H369" s="154">
        <v>28.88</v>
      </c>
      <c r="I369" s="155"/>
      <c r="L369" s="151"/>
      <c r="M369" s="156"/>
      <c r="T369" s="157"/>
      <c r="AT369" s="152" t="s">
        <v>163</v>
      </c>
      <c r="AU369" s="152" t="s">
        <v>82</v>
      </c>
      <c r="AV369" s="12" t="s">
        <v>82</v>
      </c>
      <c r="AW369" s="12" t="s">
        <v>35</v>
      </c>
      <c r="AX369" s="12" t="s">
        <v>80</v>
      </c>
      <c r="AY369" s="152" t="s">
        <v>150</v>
      </c>
    </row>
    <row r="370" spans="2:65" s="1" customFormat="1" ht="24.2" customHeight="1">
      <c r="B370" s="33"/>
      <c r="C370" s="132" t="s">
        <v>534</v>
      </c>
      <c r="D370" s="132" t="s">
        <v>152</v>
      </c>
      <c r="E370" s="133" t="s">
        <v>688</v>
      </c>
      <c r="F370" s="134" t="s">
        <v>689</v>
      </c>
      <c r="G370" s="135" t="s">
        <v>236</v>
      </c>
      <c r="H370" s="136">
        <v>36.65</v>
      </c>
      <c r="I370" s="137"/>
      <c r="J370" s="138">
        <f>ROUND(I370*H370,2)</f>
        <v>0</v>
      </c>
      <c r="K370" s="134" t="s">
        <v>156</v>
      </c>
      <c r="L370" s="33"/>
      <c r="M370" s="139" t="s">
        <v>28</v>
      </c>
      <c r="N370" s="140" t="s">
        <v>44</v>
      </c>
      <c r="P370" s="141">
        <f>O370*H370</f>
        <v>0</v>
      </c>
      <c r="Q370" s="141">
        <v>0</v>
      </c>
      <c r="R370" s="141">
        <f>Q370*H370</f>
        <v>0</v>
      </c>
      <c r="S370" s="141">
        <v>0</v>
      </c>
      <c r="T370" s="142">
        <f>S370*H370</f>
        <v>0</v>
      </c>
      <c r="AR370" s="143" t="s">
        <v>157</v>
      </c>
      <c r="AT370" s="143" t="s">
        <v>152</v>
      </c>
      <c r="AU370" s="143" t="s">
        <v>82</v>
      </c>
      <c r="AY370" s="18" t="s">
        <v>150</v>
      </c>
      <c r="BE370" s="144">
        <f>IF(N370="základní",J370,0)</f>
        <v>0</v>
      </c>
      <c r="BF370" s="144">
        <f>IF(N370="snížená",J370,0)</f>
        <v>0</v>
      </c>
      <c r="BG370" s="144">
        <f>IF(N370="zákl. přenesená",J370,0)</f>
        <v>0</v>
      </c>
      <c r="BH370" s="144">
        <f>IF(N370="sníž. přenesená",J370,0)</f>
        <v>0</v>
      </c>
      <c r="BI370" s="144">
        <f>IF(N370="nulová",J370,0)</f>
        <v>0</v>
      </c>
      <c r="BJ370" s="18" t="s">
        <v>80</v>
      </c>
      <c r="BK370" s="144">
        <f>ROUND(I370*H370,2)</f>
        <v>0</v>
      </c>
      <c r="BL370" s="18" t="s">
        <v>157</v>
      </c>
      <c r="BM370" s="143" t="s">
        <v>690</v>
      </c>
    </row>
    <row r="371" spans="2:65" s="1" customFormat="1" ht="39">
      <c r="B371" s="33"/>
      <c r="D371" s="145" t="s">
        <v>159</v>
      </c>
      <c r="F371" s="146" t="s">
        <v>691</v>
      </c>
      <c r="I371" s="147"/>
      <c r="L371" s="33"/>
      <c r="M371" s="148"/>
      <c r="T371" s="54"/>
      <c r="AT371" s="18" t="s">
        <v>159</v>
      </c>
      <c r="AU371" s="18" t="s">
        <v>82</v>
      </c>
    </row>
    <row r="372" spans="2:65" s="1" customFormat="1" ht="11.25">
      <c r="B372" s="33"/>
      <c r="D372" s="149" t="s">
        <v>161</v>
      </c>
      <c r="F372" s="150" t="s">
        <v>692</v>
      </c>
      <c r="I372" s="147"/>
      <c r="L372" s="33"/>
      <c r="M372" s="148"/>
      <c r="T372" s="54"/>
      <c r="AT372" s="18" t="s">
        <v>161</v>
      </c>
      <c r="AU372" s="18" t="s">
        <v>82</v>
      </c>
    </row>
    <row r="373" spans="2:65" s="12" customFormat="1" ht="11.25">
      <c r="B373" s="151"/>
      <c r="D373" s="145" t="s">
        <v>163</v>
      </c>
      <c r="E373" s="152" t="s">
        <v>28</v>
      </c>
      <c r="F373" s="153" t="s">
        <v>1224</v>
      </c>
      <c r="H373" s="154">
        <v>36.65</v>
      </c>
      <c r="I373" s="155"/>
      <c r="L373" s="151"/>
      <c r="M373" s="156"/>
      <c r="T373" s="157"/>
      <c r="AT373" s="152" t="s">
        <v>163</v>
      </c>
      <c r="AU373" s="152" t="s">
        <v>82</v>
      </c>
      <c r="AV373" s="12" t="s">
        <v>82</v>
      </c>
      <c r="AW373" s="12" t="s">
        <v>35</v>
      </c>
      <c r="AX373" s="12" t="s">
        <v>80</v>
      </c>
      <c r="AY373" s="152" t="s">
        <v>150</v>
      </c>
    </row>
    <row r="374" spans="2:65" s="1" customFormat="1" ht="24.2" customHeight="1">
      <c r="B374" s="33"/>
      <c r="C374" s="132" t="s">
        <v>541</v>
      </c>
      <c r="D374" s="132" t="s">
        <v>152</v>
      </c>
      <c r="E374" s="133" t="s">
        <v>695</v>
      </c>
      <c r="F374" s="134" t="s">
        <v>696</v>
      </c>
      <c r="G374" s="135" t="s">
        <v>236</v>
      </c>
      <c r="H374" s="136">
        <v>5.952</v>
      </c>
      <c r="I374" s="137"/>
      <c r="J374" s="138">
        <f>ROUND(I374*H374,2)</f>
        <v>0</v>
      </c>
      <c r="K374" s="134" t="s">
        <v>156</v>
      </c>
      <c r="L374" s="33"/>
      <c r="M374" s="139" t="s">
        <v>28</v>
      </c>
      <c r="N374" s="140" t="s">
        <v>44</v>
      </c>
      <c r="P374" s="141">
        <f>O374*H374</f>
        <v>0</v>
      </c>
      <c r="Q374" s="141">
        <v>0</v>
      </c>
      <c r="R374" s="141">
        <f>Q374*H374</f>
        <v>0</v>
      </c>
      <c r="S374" s="141">
        <v>0</v>
      </c>
      <c r="T374" s="142">
        <f>S374*H374</f>
        <v>0</v>
      </c>
      <c r="AR374" s="143" t="s">
        <v>157</v>
      </c>
      <c r="AT374" s="143" t="s">
        <v>152</v>
      </c>
      <c r="AU374" s="143" t="s">
        <v>82</v>
      </c>
      <c r="AY374" s="18" t="s">
        <v>150</v>
      </c>
      <c r="BE374" s="144">
        <f>IF(N374="základní",J374,0)</f>
        <v>0</v>
      </c>
      <c r="BF374" s="144">
        <f>IF(N374="snížená",J374,0)</f>
        <v>0</v>
      </c>
      <c r="BG374" s="144">
        <f>IF(N374="zákl. přenesená",J374,0)</f>
        <v>0</v>
      </c>
      <c r="BH374" s="144">
        <f>IF(N374="sníž. přenesená",J374,0)</f>
        <v>0</v>
      </c>
      <c r="BI374" s="144">
        <f>IF(N374="nulová",J374,0)</f>
        <v>0</v>
      </c>
      <c r="BJ374" s="18" t="s">
        <v>80</v>
      </c>
      <c r="BK374" s="144">
        <f>ROUND(I374*H374,2)</f>
        <v>0</v>
      </c>
      <c r="BL374" s="18" t="s">
        <v>157</v>
      </c>
      <c r="BM374" s="143" t="s">
        <v>697</v>
      </c>
    </row>
    <row r="375" spans="2:65" s="1" customFormat="1" ht="48.75">
      <c r="B375" s="33"/>
      <c r="D375" s="145" t="s">
        <v>159</v>
      </c>
      <c r="F375" s="146" t="s">
        <v>698</v>
      </c>
      <c r="I375" s="147"/>
      <c r="L375" s="33"/>
      <c r="M375" s="148"/>
      <c r="T375" s="54"/>
      <c r="AT375" s="18" t="s">
        <v>159</v>
      </c>
      <c r="AU375" s="18" t="s">
        <v>82</v>
      </c>
    </row>
    <row r="376" spans="2:65" s="1" customFormat="1" ht="11.25">
      <c r="B376" s="33"/>
      <c r="D376" s="149" t="s">
        <v>161</v>
      </c>
      <c r="F376" s="150" t="s">
        <v>699</v>
      </c>
      <c r="I376" s="147"/>
      <c r="L376" s="33"/>
      <c r="M376" s="148"/>
      <c r="T376" s="54"/>
      <c r="AT376" s="18" t="s">
        <v>161</v>
      </c>
      <c r="AU376" s="18" t="s">
        <v>82</v>
      </c>
    </row>
    <row r="377" spans="2:65" s="12" customFormat="1" ht="11.25">
      <c r="B377" s="151"/>
      <c r="D377" s="145" t="s">
        <v>163</v>
      </c>
      <c r="E377" s="152" t="s">
        <v>28</v>
      </c>
      <c r="F377" s="153" t="s">
        <v>1225</v>
      </c>
      <c r="H377" s="154">
        <v>5.952</v>
      </c>
      <c r="I377" s="155"/>
      <c r="L377" s="151"/>
      <c r="M377" s="156"/>
      <c r="T377" s="157"/>
      <c r="AT377" s="152" t="s">
        <v>163</v>
      </c>
      <c r="AU377" s="152" t="s">
        <v>82</v>
      </c>
      <c r="AV377" s="12" t="s">
        <v>82</v>
      </c>
      <c r="AW377" s="12" t="s">
        <v>35</v>
      </c>
      <c r="AX377" s="12" t="s">
        <v>80</v>
      </c>
      <c r="AY377" s="152" t="s">
        <v>150</v>
      </c>
    </row>
    <row r="378" spans="2:65" s="1" customFormat="1" ht="24.2" customHeight="1">
      <c r="B378" s="33"/>
      <c r="C378" s="132" t="s">
        <v>548</v>
      </c>
      <c r="D378" s="132" t="s">
        <v>152</v>
      </c>
      <c r="E378" s="133" t="s">
        <v>702</v>
      </c>
      <c r="F378" s="134" t="s">
        <v>703</v>
      </c>
      <c r="G378" s="135" t="s">
        <v>236</v>
      </c>
      <c r="H378" s="136">
        <v>227.23</v>
      </c>
      <c r="I378" s="137"/>
      <c r="J378" s="138">
        <f>ROUND(I378*H378,2)</f>
        <v>0</v>
      </c>
      <c r="K378" s="134" t="s">
        <v>156</v>
      </c>
      <c r="L378" s="33"/>
      <c r="M378" s="139" t="s">
        <v>28</v>
      </c>
      <c r="N378" s="140" t="s">
        <v>44</v>
      </c>
      <c r="P378" s="141">
        <f>O378*H378</f>
        <v>0</v>
      </c>
      <c r="Q378" s="141">
        <v>0</v>
      </c>
      <c r="R378" s="141">
        <f>Q378*H378</f>
        <v>0</v>
      </c>
      <c r="S378" s="141">
        <v>0</v>
      </c>
      <c r="T378" s="142">
        <f>S378*H378</f>
        <v>0</v>
      </c>
      <c r="AR378" s="143" t="s">
        <v>157</v>
      </c>
      <c r="AT378" s="143" t="s">
        <v>152</v>
      </c>
      <c r="AU378" s="143" t="s">
        <v>82</v>
      </c>
      <c r="AY378" s="18" t="s">
        <v>150</v>
      </c>
      <c r="BE378" s="144">
        <f>IF(N378="základní",J378,0)</f>
        <v>0</v>
      </c>
      <c r="BF378" s="144">
        <f>IF(N378="snížená",J378,0)</f>
        <v>0</v>
      </c>
      <c r="BG378" s="144">
        <f>IF(N378="zákl. přenesená",J378,0)</f>
        <v>0</v>
      </c>
      <c r="BH378" s="144">
        <f>IF(N378="sníž. přenesená",J378,0)</f>
        <v>0</v>
      </c>
      <c r="BI378" s="144">
        <f>IF(N378="nulová",J378,0)</f>
        <v>0</v>
      </c>
      <c r="BJ378" s="18" t="s">
        <v>80</v>
      </c>
      <c r="BK378" s="144">
        <f>ROUND(I378*H378,2)</f>
        <v>0</v>
      </c>
      <c r="BL378" s="18" t="s">
        <v>157</v>
      </c>
      <c r="BM378" s="143" t="s">
        <v>704</v>
      </c>
    </row>
    <row r="379" spans="2:65" s="1" customFormat="1" ht="48.75">
      <c r="B379" s="33"/>
      <c r="D379" s="145" t="s">
        <v>159</v>
      </c>
      <c r="F379" s="146" t="s">
        <v>705</v>
      </c>
      <c r="I379" s="147"/>
      <c r="L379" s="33"/>
      <c r="M379" s="148"/>
      <c r="T379" s="54"/>
      <c r="AT379" s="18" t="s">
        <v>159</v>
      </c>
      <c r="AU379" s="18" t="s">
        <v>82</v>
      </c>
    </row>
    <row r="380" spans="2:65" s="1" customFormat="1" ht="11.25">
      <c r="B380" s="33"/>
      <c r="D380" s="149" t="s">
        <v>161</v>
      </c>
      <c r="F380" s="150" t="s">
        <v>706</v>
      </c>
      <c r="I380" s="147"/>
      <c r="L380" s="33"/>
      <c r="M380" s="148"/>
      <c r="T380" s="54"/>
      <c r="AT380" s="18" t="s">
        <v>161</v>
      </c>
      <c r="AU380" s="18" t="s">
        <v>82</v>
      </c>
    </row>
    <row r="381" spans="2:65" s="12" customFormat="1" ht="11.25">
      <c r="B381" s="151"/>
      <c r="D381" s="145" t="s">
        <v>163</v>
      </c>
      <c r="E381" s="152" t="s">
        <v>28</v>
      </c>
      <c r="F381" s="153" t="s">
        <v>1226</v>
      </c>
      <c r="H381" s="154">
        <v>227.23</v>
      </c>
      <c r="I381" s="155"/>
      <c r="L381" s="151"/>
      <c r="M381" s="156"/>
      <c r="T381" s="157"/>
      <c r="AT381" s="152" t="s">
        <v>163</v>
      </c>
      <c r="AU381" s="152" t="s">
        <v>82</v>
      </c>
      <c r="AV381" s="12" t="s">
        <v>82</v>
      </c>
      <c r="AW381" s="12" t="s">
        <v>35</v>
      </c>
      <c r="AX381" s="12" t="s">
        <v>80</v>
      </c>
      <c r="AY381" s="152" t="s">
        <v>150</v>
      </c>
    </row>
    <row r="382" spans="2:65" s="11" customFormat="1" ht="20.85" customHeight="1">
      <c r="B382" s="120"/>
      <c r="D382" s="121" t="s">
        <v>72</v>
      </c>
      <c r="E382" s="130" t="s">
        <v>708</v>
      </c>
      <c r="F382" s="130" t="s">
        <v>709</v>
      </c>
      <c r="I382" s="123"/>
      <c r="J382" s="131">
        <f>BK382</f>
        <v>0</v>
      </c>
      <c r="L382" s="120"/>
      <c r="M382" s="125"/>
      <c r="P382" s="126">
        <f>SUM(P383:P432)</f>
        <v>0</v>
      </c>
      <c r="R382" s="126">
        <f>SUM(R383:R432)</f>
        <v>1.3276E-3</v>
      </c>
      <c r="T382" s="127">
        <f>SUM(T383:T432)</f>
        <v>175.02674999999999</v>
      </c>
      <c r="AR382" s="121" t="s">
        <v>80</v>
      </c>
      <c r="AT382" s="128" t="s">
        <v>72</v>
      </c>
      <c r="AU382" s="128" t="s">
        <v>82</v>
      </c>
      <c r="AY382" s="121" t="s">
        <v>150</v>
      </c>
      <c r="BK382" s="129">
        <f>SUM(BK383:BK432)</f>
        <v>0</v>
      </c>
    </row>
    <row r="383" spans="2:65" s="1" customFormat="1" ht="21.75" customHeight="1">
      <c r="B383" s="33"/>
      <c r="C383" s="132" t="s">
        <v>554</v>
      </c>
      <c r="D383" s="132" t="s">
        <v>152</v>
      </c>
      <c r="E383" s="133" t="s">
        <v>711</v>
      </c>
      <c r="F383" s="134" t="s">
        <v>712</v>
      </c>
      <c r="G383" s="135" t="s">
        <v>236</v>
      </c>
      <c r="H383" s="136">
        <v>227.23</v>
      </c>
      <c r="I383" s="137"/>
      <c r="J383" s="138">
        <f>ROUND(I383*H383,2)</f>
        <v>0</v>
      </c>
      <c r="K383" s="134" t="s">
        <v>156</v>
      </c>
      <c r="L383" s="33"/>
      <c r="M383" s="139" t="s">
        <v>28</v>
      </c>
      <c r="N383" s="140" t="s">
        <v>44</v>
      </c>
      <c r="P383" s="141">
        <f>O383*H383</f>
        <v>0</v>
      </c>
      <c r="Q383" s="141">
        <v>0</v>
      </c>
      <c r="R383" s="141">
        <f>Q383*H383</f>
        <v>0</v>
      </c>
      <c r="S383" s="141">
        <v>0.28100000000000003</v>
      </c>
      <c r="T383" s="142">
        <f>S383*H383</f>
        <v>63.85163</v>
      </c>
      <c r="AR383" s="143" t="s">
        <v>157</v>
      </c>
      <c r="AT383" s="143" t="s">
        <v>152</v>
      </c>
      <c r="AU383" s="143" t="s">
        <v>173</v>
      </c>
      <c r="AY383" s="18" t="s">
        <v>150</v>
      </c>
      <c r="BE383" s="144">
        <f>IF(N383="základní",J383,0)</f>
        <v>0</v>
      </c>
      <c r="BF383" s="144">
        <f>IF(N383="snížená",J383,0)</f>
        <v>0</v>
      </c>
      <c r="BG383" s="144">
        <f>IF(N383="zákl. přenesená",J383,0)</f>
        <v>0</v>
      </c>
      <c r="BH383" s="144">
        <f>IF(N383="sníž. přenesená",J383,0)</f>
        <v>0</v>
      </c>
      <c r="BI383" s="144">
        <f>IF(N383="nulová",J383,0)</f>
        <v>0</v>
      </c>
      <c r="BJ383" s="18" t="s">
        <v>80</v>
      </c>
      <c r="BK383" s="144">
        <f>ROUND(I383*H383,2)</f>
        <v>0</v>
      </c>
      <c r="BL383" s="18" t="s">
        <v>157</v>
      </c>
      <c r="BM383" s="143" t="s">
        <v>713</v>
      </c>
    </row>
    <row r="384" spans="2:65" s="1" customFormat="1" ht="39">
      <c r="B384" s="33"/>
      <c r="D384" s="145" t="s">
        <v>159</v>
      </c>
      <c r="F384" s="146" t="s">
        <v>714</v>
      </c>
      <c r="I384" s="147"/>
      <c r="L384" s="33"/>
      <c r="M384" s="148"/>
      <c r="T384" s="54"/>
      <c r="AT384" s="18" t="s">
        <v>159</v>
      </c>
      <c r="AU384" s="18" t="s">
        <v>173</v>
      </c>
    </row>
    <row r="385" spans="2:65" s="1" customFormat="1" ht="11.25">
      <c r="B385" s="33"/>
      <c r="D385" s="149" t="s">
        <v>161</v>
      </c>
      <c r="F385" s="150" t="s">
        <v>715</v>
      </c>
      <c r="I385" s="147"/>
      <c r="L385" s="33"/>
      <c r="M385" s="148"/>
      <c r="T385" s="54"/>
      <c r="AT385" s="18" t="s">
        <v>161</v>
      </c>
      <c r="AU385" s="18" t="s">
        <v>173</v>
      </c>
    </row>
    <row r="386" spans="2:65" s="12" customFormat="1" ht="11.25">
      <c r="B386" s="151"/>
      <c r="D386" s="145" t="s">
        <v>163</v>
      </c>
      <c r="E386" s="152" t="s">
        <v>28</v>
      </c>
      <c r="F386" s="153" t="s">
        <v>1227</v>
      </c>
      <c r="H386" s="154">
        <v>31.2</v>
      </c>
      <c r="I386" s="155"/>
      <c r="L386" s="151"/>
      <c r="M386" s="156"/>
      <c r="T386" s="157"/>
      <c r="AT386" s="152" t="s">
        <v>163</v>
      </c>
      <c r="AU386" s="152" t="s">
        <v>173</v>
      </c>
      <c r="AV386" s="12" t="s">
        <v>82</v>
      </c>
      <c r="AW386" s="12" t="s">
        <v>35</v>
      </c>
      <c r="AX386" s="12" t="s">
        <v>73</v>
      </c>
      <c r="AY386" s="152" t="s">
        <v>150</v>
      </c>
    </row>
    <row r="387" spans="2:65" s="12" customFormat="1" ht="11.25">
      <c r="B387" s="151"/>
      <c r="D387" s="145" t="s">
        <v>163</v>
      </c>
      <c r="E387" s="152" t="s">
        <v>28</v>
      </c>
      <c r="F387" s="153" t="s">
        <v>1228</v>
      </c>
      <c r="H387" s="154">
        <v>191.07</v>
      </c>
      <c r="I387" s="155"/>
      <c r="L387" s="151"/>
      <c r="M387" s="156"/>
      <c r="T387" s="157"/>
      <c r="AT387" s="152" t="s">
        <v>163</v>
      </c>
      <c r="AU387" s="152" t="s">
        <v>173</v>
      </c>
      <c r="AV387" s="12" t="s">
        <v>82</v>
      </c>
      <c r="AW387" s="12" t="s">
        <v>35</v>
      </c>
      <c r="AX387" s="12" t="s">
        <v>73</v>
      </c>
      <c r="AY387" s="152" t="s">
        <v>150</v>
      </c>
    </row>
    <row r="388" spans="2:65" s="12" customFormat="1" ht="11.25">
      <c r="B388" s="151"/>
      <c r="D388" s="145" t="s">
        <v>163</v>
      </c>
      <c r="E388" s="152" t="s">
        <v>28</v>
      </c>
      <c r="F388" s="153" t="s">
        <v>1229</v>
      </c>
      <c r="H388" s="154">
        <v>4.96</v>
      </c>
      <c r="I388" s="155"/>
      <c r="L388" s="151"/>
      <c r="M388" s="156"/>
      <c r="T388" s="157"/>
      <c r="AT388" s="152" t="s">
        <v>163</v>
      </c>
      <c r="AU388" s="152" t="s">
        <v>173</v>
      </c>
      <c r="AV388" s="12" t="s">
        <v>82</v>
      </c>
      <c r="AW388" s="12" t="s">
        <v>35</v>
      </c>
      <c r="AX388" s="12" t="s">
        <v>73</v>
      </c>
      <c r="AY388" s="152" t="s">
        <v>150</v>
      </c>
    </row>
    <row r="389" spans="2:65" s="13" customFormat="1" ht="11.25">
      <c r="B389" s="158"/>
      <c r="D389" s="145" t="s">
        <v>163</v>
      </c>
      <c r="E389" s="159" t="s">
        <v>28</v>
      </c>
      <c r="F389" s="160" t="s">
        <v>167</v>
      </c>
      <c r="H389" s="161">
        <v>227.23</v>
      </c>
      <c r="I389" s="162"/>
      <c r="L389" s="158"/>
      <c r="M389" s="163"/>
      <c r="T389" s="164"/>
      <c r="AT389" s="159" t="s">
        <v>163</v>
      </c>
      <c r="AU389" s="159" t="s">
        <v>173</v>
      </c>
      <c r="AV389" s="13" t="s">
        <v>157</v>
      </c>
      <c r="AW389" s="13" t="s">
        <v>35</v>
      </c>
      <c r="AX389" s="13" t="s">
        <v>80</v>
      </c>
      <c r="AY389" s="159" t="s">
        <v>150</v>
      </c>
    </row>
    <row r="390" spans="2:65" s="1" customFormat="1" ht="24.2" customHeight="1">
      <c r="B390" s="33"/>
      <c r="C390" s="132" t="s">
        <v>562</v>
      </c>
      <c r="D390" s="132" t="s">
        <v>152</v>
      </c>
      <c r="E390" s="133" t="s">
        <v>719</v>
      </c>
      <c r="F390" s="134" t="s">
        <v>720</v>
      </c>
      <c r="G390" s="135" t="s">
        <v>236</v>
      </c>
      <c r="H390" s="136">
        <v>1.79</v>
      </c>
      <c r="I390" s="137"/>
      <c r="J390" s="138">
        <f>ROUND(I390*H390,2)</f>
        <v>0</v>
      </c>
      <c r="K390" s="134" t="s">
        <v>156</v>
      </c>
      <c r="L390" s="33"/>
      <c r="M390" s="139" t="s">
        <v>28</v>
      </c>
      <c r="N390" s="140" t="s">
        <v>44</v>
      </c>
      <c r="P390" s="141">
        <f>O390*H390</f>
        <v>0</v>
      </c>
      <c r="Q390" s="141">
        <v>0</v>
      </c>
      <c r="R390" s="141">
        <f>Q390*H390</f>
        <v>0</v>
      </c>
      <c r="S390" s="141">
        <v>0.255</v>
      </c>
      <c r="T390" s="142">
        <f>S390*H390</f>
        <v>0.45645000000000002</v>
      </c>
      <c r="AR390" s="143" t="s">
        <v>157</v>
      </c>
      <c r="AT390" s="143" t="s">
        <v>152</v>
      </c>
      <c r="AU390" s="143" t="s">
        <v>173</v>
      </c>
      <c r="AY390" s="18" t="s">
        <v>150</v>
      </c>
      <c r="BE390" s="144">
        <f>IF(N390="základní",J390,0)</f>
        <v>0</v>
      </c>
      <c r="BF390" s="144">
        <f>IF(N390="snížená",J390,0)</f>
        <v>0</v>
      </c>
      <c r="BG390" s="144">
        <f>IF(N390="zákl. přenesená",J390,0)</f>
        <v>0</v>
      </c>
      <c r="BH390" s="144">
        <f>IF(N390="sníž. přenesená",J390,0)</f>
        <v>0</v>
      </c>
      <c r="BI390" s="144">
        <f>IF(N390="nulová",J390,0)</f>
        <v>0</v>
      </c>
      <c r="BJ390" s="18" t="s">
        <v>80</v>
      </c>
      <c r="BK390" s="144">
        <f>ROUND(I390*H390,2)</f>
        <v>0</v>
      </c>
      <c r="BL390" s="18" t="s">
        <v>157</v>
      </c>
      <c r="BM390" s="143" t="s">
        <v>721</v>
      </c>
    </row>
    <row r="391" spans="2:65" s="1" customFormat="1" ht="48.75">
      <c r="B391" s="33"/>
      <c r="D391" s="145" t="s">
        <v>159</v>
      </c>
      <c r="F391" s="146" t="s">
        <v>722</v>
      </c>
      <c r="I391" s="147"/>
      <c r="L391" s="33"/>
      <c r="M391" s="148"/>
      <c r="T391" s="54"/>
      <c r="AT391" s="18" t="s">
        <v>159</v>
      </c>
      <c r="AU391" s="18" t="s">
        <v>173</v>
      </c>
    </row>
    <row r="392" spans="2:65" s="1" customFormat="1" ht="11.25">
      <c r="B392" s="33"/>
      <c r="D392" s="149" t="s">
        <v>161</v>
      </c>
      <c r="F392" s="150" t="s">
        <v>723</v>
      </c>
      <c r="I392" s="147"/>
      <c r="L392" s="33"/>
      <c r="M392" s="148"/>
      <c r="T392" s="54"/>
      <c r="AT392" s="18" t="s">
        <v>161</v>
      </c>
      <c r="AU392" s="18" t="s">
        <v>173</v>
      </c>
    </row>
    <row r="393" spans="2:65" s="12" customFormat="1" ht="11.25">
      <c r="B393" s="151"/>
      <c r="D393" s="145" t="s">
        <v>163</v>
      </c>
      <c r="E393" s="152" t="s">
        <v>28</v>
      </c>
      <c r="F393" s="153" t="s">
        <v>1230</v>
      </c>
      <c r="H393" s="154">
        <v>1.79</v>
      </c>
      <c r="I393" s="155"/>
      <c r="L393" s="151"/>
      <c r="M393" s="156"/>
      <c r="T393" s="157"/>
      <c r="AT393" s="152" t="s">
        <v>163</v>
      </c>
      <c r="AU393" s="152" t="s">
        <v>173</v>
      </c>
      <c r="AV393" s="12" t="s">
        <v>82</v>
      </c>
      <c r="AW393" s="12" t="s">
        <v>35</v>
      </c>
      <c r="AX393" s="12" t="s">
        <v>80</v>
      </c>
      <c r="AY393" s="152" t="s">
        <v>150</v>
      </c>
    </row>
    <row r="394" spans="2:65" s="1" customFormat="1" ht="24.2" customHeight="1">
      <c r="B394" s="33"/>
      <c r="C394" s="132" t="s">
        <v>568</v>
      </c>
      <c r="D394" s="132" t="s">
        <v>152</v>
      </c>
      <c r="E394" s="133" t="s">
        <v>726</v>
      </c>
      <c r="F394" s="134" t="s">
        <v>727</v>
      </c>
      <c r="G394" s="135" t="s">
        <v>236</v>
      </c>
      <c r="H394" s="136">
        <v>88.9</v>
      </c>
      <c r="I394" s="137"/>
      <c r="J394" s="138">
        <f>ROUND(I394*H394,2)</f>
        <v>0</v>
      </c>
      <c r="K394" s="134" t="s">
        <v>156</v>
      </c>
      <c r="L394" s="33"/>
      <c r="M394" s="139" t="s">
        <v>28</v>
      </c>
      <c r="N394" s="140" t="s">
        <v>44</v>
      </c>
      <c r="P394" s="141">
        <f>O394*H394</f>
        <v>0</v>
      </c>
      <c r="Q394" s="141">
        <v>0</v>
      </c>
      <c r="R394" s="141">
        <f>Q394*H394</f>
        <v>0</v>
      </c>
      <c r="S394" s="141">
        <v>0.32</v>
      </c>
      <c r="T394" s="142">
        <f>S394*H394</f>
        <v>28.448000000000004</v>
      </c>
      <c r="AR394" s="143" t="s">
        <v>157</v>
      </c>
      <c r="AT394" s="143" t="s">
        <v>152</v>
      </c>
      <c r="AU394" s="143" t="s">
        <v>173</v>
      </c>
      <c r="AY394" s="18" t="s">
        <v>150</v>
      </c>
      <c r="BE394" s="144">
        <f>IF(N394="základní",J394,0)</f>
        <v>0</v>
      </c>
      <c r="BF394" s="144">
        <f>IF(N394="snížená",J394,0)</f>
        <v>0</v>
      </c>
      <c r="BG394" s="144">
        <f>IF(N394="zákl. přenesená",J394,0)</f>
        <v>0</v>
      </c>
      <c r="BH394" s="144">
        <f>IF(N394="sníž. přenesená",J394,0)</f>
        <v>0</v>
      </c>
      <c r="BI394" s="144">
        <f>IF(N394="nulová",J394,0)</f>
        <v>0</v>
      </c>
      <c r="BJ394" s="18" t="s">
        <v>80</v>
      </c>
      <c r="BK394" s="144">
        <f>ROUND(I394*H394,2)</f>
        <v>0</v>
      </c>
      <c r="BL394" s="18" t="s">
        <v>157</v>
      </c>
      <c r="BM394" s="143" t="s">
        <v>728</v>
      </c>
    </row>
    <row r="395" spans="2:65" s="1" customFormat="1" ht="39">
      <c r="B395" s="33"/>
      <c r="D395" s="145" t="s">
        <v>159</v>
      </c>
      <c r="F395" s="146" t="s">
        <v>729</v>
      </c>
      <c r="I395" s="147"/>
      <c r="L395" s="33"/>
      <c r="M395" s="148"/>
      <c r="T395" s="54"/>
      <c r="AT395" s="18" t="s">
        <v>159</v>
      </c>
      <c r="AU395" s="18" t="s">
        <v>173</v>
      </c>
    </row>
    <row r="396" spans="2:65" s="1" customFormat="1" ht="11.25">
      <c r="B396" s="33"/>
      <c r="D396" s="149" t="s">
        <v>161</v>
      </c>
      <c r="F396" s="150" t="s">
        <v>730</v>
      </c>
      <c r="I396" s="147"/>
      <c r="L396" s="33"/>
      <c r="M396" s="148"/>
      <c r="T396" s="54"/>
      <c r="AT396" s="18" t="s">
        <v>161</v>
      </c>
      <c r="AU396" s="18" t="s">
        <v>173</v>
      </c>
    </row>
    <row r="397" spans="2:65" s="1" customFormat="1" ht="29.25">
      <c r="B397" s="33"/>
      <c r="D397" s="145" t="s">
        <v>192</v>
      </c>
      <c r="F397" s="165" t="s">
        <v>1231</v>
      </c>
      <c r="I397" s="147"/>
      <c r="L397" s="33"/>
      <c r="M397" s="148"/>
      <c r="T397" s="54"/>
      <c r="AT397" s="18" t="s">
        <v>192</v>
      </c>
      <c r="AU397" s="18" t="s">
        <v>173</v>
      </c>
    </row>
    <row r="398" spans="2:65" s="12" customFormat="1" ht="11.25">
      <c r="B398" s="151"/>
      <c r="D398" s="145" t="s">
        <v>163</v>
      </c>
      <c r="E398" s="152" t="s">
        <v>28</v>
      </c>
      <c r="F398" s="153" t="s">
        <v>1232</v>
      </c>
      <c r="H398" s="154">
        <v>14.2</v>
      </c>
      <c r="I398" s="155"/>
      <c r="L398" s="151"/>
      <c r="M398" s="156"/>
      <c r="T398" s="157"/>
      <c r="AT398" s="152" t="s">
        <v>163</v>
      </c>
      <c r="AU398" s="152" t="s">
        <v>173</v>
      </c>
      <c r="AV398" s="12" t="s">
        <v>82</v>
      </c>
      <c r="AW398" s="12" t="s">
        <v>35</v>
      </c>
      <c r="AX398" s="12" t="s">
        <v>73</v>
      </c>
      <c r="AY398" s="152" t="s">
        <v>150</v>
      </c>
    </row>
    <row r="399" spans="2:65" s="12" customFormat="1" ht="11.25">
      <c r="B399" s="151"/>
      <c r="D399" s="145" t="s">
        <v>163</v>
      </c>
      <c r="E399" s="152" t="s">
        <v>28</v>
      </c>
      <c r="F399" s="153" t="s">
        <v>1233</v>
      </c>
      <c r="H399" s="154">
        <v>74.7</v>
      </c>
      <c r="I399" s="155"/>
      <c r="L399" s="151"/>
      <c r="M399" s="156"/>
      <c r="T399" s="157"/>
      <c r="AT399" s="152" t="s">
        <v>163</v>
      </c>
      <c r="AU399" s="152" t="s">
        <v>173</v>
      </c>
      <c r="AV399" s="12" t="s">
        <v>82</v>
      </c>
      <c r="AW399" s="12" t="s">
        <v>35</v>
      </c>
      <c r="AX399" s="12" t="s">
        <v>73</v>
      </c>
      <c r="AY399" s="152" t="s">
        <v>150</v>
      </c>
    </row>
    <row r="400" spans="2:65" s="13" customFormat="1" ht="11.25">
      <c r="B400" s="158"/>
      <c r="D400" s="145" t="s">
        <v>163</v>
      </c>
      <c r="E400" s="159" t="s">
        <v>28</v>
      </c>
      <c r="F400" s="160" t="s">
        <v>167</v>
      </c>
      <c r="H400" s="161">
        <v>88.9</v>
      </c>
      <c r="I400" s="162"/>
      <c r="L400" s="158"/>
      <c r="M400" s="163"/>
      <c r="T400" s="164"/>
      <c r="AT400" s="159" t="s">
        <v>163</v>
      </c>
      <c r="AU400" s="159" t="s">
        <v>173</v>
      </c>
      <c r="AV400" s="13" t="s">
        <v>157</v>
      </c>
      <c r="AW400" s="13" t="s">
        <v>35</v>
      </c>
      <c r="AX400" s="13" t="s">
        <v>80</v>
      </c>
      <c r="AY400" s="159" t="s">
        <v>150</v>
      </c>
    </row>
    <row r="401" spans="2:65" s="1" customFormat="1" ht="24.2" customHeight="1">
      <c r="B401" s="33"/>
      <c r="C401" s="132" t="s">
        <v>575</v>
      </c>
      <c r="D401" s="132" t="s">
        <v>152</v>
      </c>
      <c r="E401" s="133" t="s">
        <v>1234</v>
      </c>
      <c r="F401" s="134" t="s">
        <v>1235</v>
      </c>
      <c r="G401" s="135" t="s">
        <v>236</v>
      </c>
      <c r="H401" s="136">
        <v>28.88</v>
      </c>
      <c r="I401" s="137"/>
      <c r="J401" s="138">
        <f>ROUND(I401*H401,2)</f>
        <v>0</v>
      </c>
      <c r="K401" s="134" t="s">
        <v>156</v>
      </c>
      <c r="L401" s="33"/>
      <c r="M401" s="139" t="s">
        <v>28</v>
      </c>
      <c r="N401" s="140" t="s">
        <v>44</v>
      </c>
      <c r="P401" s="141">
        <f>O401*H401</f>
        <v>0</v>
      </c>
      <c r="Q401" s="141">
        <v>0</v>
      </c>
      <c r="R401" s="141">
        <f>Q401*H401</f>
        <v>0</v>
      </c>
      <c r="S401" s="141">
        <v>0.29499999999999998</v>
      </c>
      <c r="T401" s="142">
        <f>S401*H401</f>
        <v>8.5195999999999987</v>
      </c>
      <c r="AR401" s="143" t="s">
        <v>157</v>
      </c>
      <c r="AT401" s="143" t="s">
        <v>152</v>
      </c>
      <c r="AU401" s="143" t="s">
        <v>173</v>
      </c>
      <c r="AY401" s="18" t="s">
        <v>150</v>
      </c>
      <c r="BE401" s="144">
        <f>IF(N401="základní",J401,0)</f>
        <v>0</v>
      </c>
      <c r="BF401" s="144">
        <f>IF(N401="snížená",J401,0)</f>
        <v>0</v>
      </c>
      <c r="BG401" s="144">
        <f>IF(N401="zákl. přenesená",J401,0)</f>
        <v>0</v>
      </c>
      <c r="BH401" s="144">
        <f>IF(N401="sníž. přenesená",J401,0)</f>
        <v>0</v>
      </c>
      <c r="BI401" s="144">
        <f>IF(N401="nulová",J401,0)</f>
        <v>0</v>
      </c>
      <c r="BJ401" s="18" t="s">
        <v>80</v>
      </c>
      <c r="BK401" s="144">
        <f>ROUND(I401*H401,2)</f>
        <v>0</v>
      </c>
      <c r="BL401" s="18" t="s">
        <v>157</v>
      </c>
      <c r="BM401" s="143" t="s">
        <v>1236</v>
      </c>
    </row>
    <row r="402" spans="2:65" s="1" customFormat="1" ht="29.25">
      <c r="B402" s="33"/>
      <c r="D402" s="145" t="s">
        <v>159</v>
      </c>
      <c r="F402" s="146" t="s">
        <v>1237</v>
      </c>
      <c r="I402" s="147"/>
      <c r="L402" s="33"/>
      <c r="M402" s="148"/>
      <c r="T402" s="54"/>
      <c r="AT402" s="18" t="s">
        <v>159</v>
      </c>
      <c r="AU402" s="18" t="s">
        <v>173</v>
      </c>
    </row>
    <row r="403" spans="2:65" s="1" customFormat="1" ht="11.25">
      <c r="B403" s="33"/>
      <c r="D403" s="149" t="s">
        <v>161</v>
      </c>
      <c r="F403" s="150" t="s">
        <v>1238</v>
      </c>
      <c r="I403" s="147"/>
      <c r="L403" s="33"/>
      <c r="M403" s="148"/>
      <c r="T403" s="54"/>
      <c r="AT403" s="18" t="s">
        <v>161</v>
      </c>
      <c r="AU403" s="18" t="s">
        <v>173</v>
      </c>
    </row>
    <row r="404" spans="2:65" s="12" customFormat="1" ht="11.25">
      <c r="B404" s="151"/>
      <c r="D404" s="145" t="s">
        <v>163</v>
      </c>
      <c r="E404" s="152" t="s">
        <v>28</v>
      </c>
      <c r="F404" s="153" t="s">
        <v>1223</v>
      </c>
      <c r="H404" s="154">
        <v>28.88</v>
      </c>
      <c r="I404" s="155"/>
      <c r="L404" s="151"/>
      <c r="M404" s="156"/>
      <c r="T404" s="157"/>
      <c r="AT404" s="152" t="s">
        <v>163</v>
      </c>
      <c r="AU404" s="152" t="s">
        <v>173</v>
      </c>
      <c r="AV404" s="12" t="s">
        <v>82</v>
      </c>
      <c r="AW404" s="12" t="s">
        <v>35</v>
      </c>
      <c r="AX404" s="12" t="s">
        <v>80</v>
      </c>
      <c r="AY404" s="152" t="s">
        <v>150</v>
      </c>
    </row>
    <row r="405" spans="2:65" s="1" customFormat="1" ht="24.2" customHeight="1">
      <c r="B405" s="33"/>
      <c r="C405" s="132" t="s">
        <v>582</v>
      </c>
      <c r="D405" s="132" t="s">
        <v>152</v>
      </c>
      <c r="E405" s="133" t="s">
        <v>1239</v>
      </c>
      <c r="F405" s="134" t="s">
        <v>1240</v>
      </c>
      <c r="G405" s="135" t="s">
        <v>236</v>
      </c>
      <c r="H405" s="136">
        <v>110.25</v>
      </c>
      <c r="I405" s="137"/>
      <c r="J405" s="138">
        <f>ROUND(I405*H405,2)</f>
        <v>0</v>
      </c>
      <c r="K405" s="134" t="s">
        <v>156</v>
      </c>
      <c r="L405" s="33"/>
      <c r="M405" s="139" t="s">
        <v>28</v>
      </c>
      <c r="N405" s="140" t="s">
        <v>44</v>
      </c>
      <c r="P405" s="141">
        <f>O405*H405</f>
        <v>0</v>
      </c>
      <c r="Q405" s="141">
        <v>0</v>
      </c>
      <c r="R405" s="141">
        <f>Q405*H405</f>
        <v>0</v>
      </c>
      <c r="S405" s="141">
        <v>0.22</v>
      </c>
      <c r="T405" s="142">
        <f>S405*H405</f>
        <v>24.254999999999999</v>
      </c>
      <c r="AR405" s="143" t="s">
        <v>157</v>
      </c>
      <c r="AT405" s="143" t="s">
        <v>152</v>
      </c>
      <c r="AU405" s="143" t="s">
        <v>173</v>
      </c>
      <c r="AY405" s="18" t="s">
        <v>150</v>
      </c>
      <c r="BE405" s="144">
        <f>IF(N405="základní",J405,0)</f>
        <v>0</v>
      </c>
      <c r="BF405" s="144">
        <f>IF(N405="snížená",J405,0)</f>
        <v>0</v>
      </c>
      <c r="BG405" s="144">
        <f>IF(N405="zákl. přenesená",J405,0)</f>
        <v>0</v>
      </c>
      <c r="BH405" s="144">
        <f>IF(N405="sníž. přenesená",J405,0)</f>
        <v>0</v>
      </c>
      <c r="BI405" s="144">
        <f>IF(N405="nulová",J405,0)</f>
        <v>0</v>
      </c>
      <c r="BJ405" s="18" t="s">
        <v>80</v>
      </c>
      <c r="BK405" s="144">
        <f>ROUND(I405*H405,2)</f>
        <v>0</v>
      </c>
      <c r="BL405" s="18" t="s">
        <v>157</v>
      </c>
      <c r="BM405" s="143" t="s">
        <v>1241</v>
      </c>
    </row>
    <row r="406" spans="2:65" s="1" customFormat="1" ht="39">
      <c r="B406" s="33"/>
      <c r="D406" s="145" t="s">
        <v>159</v>
      </c>
      <c r="F406" s="146" t="s">
        <v>1242</v>
      </c>
      <c r="I406" s="147"/>
      <c r="L406" s="33"/>
      <c r="M406" s="148"/>
      <c r="T406" s="54"/>
      <c r="AT406" s="18" t="s">
        <v>159</v>
      </c>
      <c r="AU406" s="18" t="s">
        <v>173</v>
      </c>
    </row>
    <row r="407" spans="2:65" s="1" customFormat="1" ht="11.25">
      <c r="B407" s="33"/>
      <c r="D407" s="149" t="s">
        <v>161</v>
      </c>
      <c r="F407" s="150" t="s">
        <v>1243</v>
      </c>
      <c r="I407" s="147"/>
      <c r="L407" s="33"/>
      <c r="M407" s="148"/>
      <c r="T407" s="54"/>
      <c r="AT407" s="18" t="s">
        <v>161</v>
      </c>
      <c r="AU407" s="18" t="s">
        <v>173</v>
      </c>
    </row>
    <row r="408" spans="2:65" s="12" customFormat="1" ht="11.25">
      <c r="B408" s="151"/>
      <c r="D408" s="145" t="s">
        <v>163</v>
      </c>
      <c r="E408" s="152" t="s">
        <v>28</v>
      </c>
      <c r="F408" s="153" t="s">
        <v>1244</v>
      </c>
      <c r="H408" s="154">
        <v>110.25</v>
      </c>
      <c r="I408" s="155"/>
      <c r="L408" s="151"/>
      <c r="M408" s="156"/>
      <c r="T408" s="157"/>
      <c r="AT408" s="152" t="s">
        <v>163</v>
      </c>
      <c r="AU408" s="152" t="s">
        <v>173</v>
      </c>
      <c r="AV408" s="12" t="s">
        <v>82</v>
      </c>
      <c r="AW408" s="12" t="s">
        <v>35</v>
      </c>
      <c r="AX408" s="12" t="s">
        <v>80</v>
      </c>
      <c r="AY408" s="152" t="s">
        <v>150</v>
      </c>
    </row>
    <row r="409" spans="2:65" s="1" customFormat="1" ht="24.2" customHeight="1">
      <c r="B409" s="33"/>
      <c r="C409" s="132" t="s">
        <v>587</v>
      </c>
      <c r="D409" s="132" t="s">
        <v>152</v>
      </c>
      <c r="E409" s="133" t="s">
        <v>740</v>
      </c>
      <c r="F409" s="134" t="s">
        <v>741</v>
      </c>
      <c r="G409" s="135" t="s">
        <v>236</v>
      </c>
      <c r="H409" s="136">
        <v>132.76</v>
      </c>
      <c r="I409" s="137"/>
      <c r="J409" s="138">
        <f>ROUND(I409*H409,2)</f>
        <v>0</v>
      </c>
      <c r="K409" s="134" t="s">
        <v>156</v>
      </c>
      <c r="L409" s="33"/>
      <c r="M409" s="139" t="s">
        <v>28</v>
      </c>
      <c r="N409" s="140" t="s">
        <v>44</v>
      </c>
      <c r="P409" s="141">
        <f>O409*H409</f>
        <v>0</v>
      </c>
      <c r="Q409" s="141">
        <v>1.0000000000000001E-5</v>
      </c>
      <c r="R409" s="141">
        <f>Q409*H409</f>
        <v>1.3276E-3</v>
      </c>
      <c r="S409" s="141">
        <v>9.1999999999999998E-2</v>
      </c>
      <c r="T409" s="142">
        <f>S409*H409</f>
        <v>12.213919999999998</v>
      </c>
      <c r="AR409" s="143" t="s">
        <v>157</v>
      </c>
      <c r="AT409" s="143" t="s">
        <v>152</v>
      </c>
      <c r="AU409" s="143" t="s">
        <v>173</v>
      </c>
      <c r="AY409" s="18" t="s">
        <v>150</v>
      </c>
      <c r="BE409" s="144">
        <f>IF(N409="základní",J409,0)</f>
        <v>0</v>
      </c>
      <c r="BF409" s="144">
        <f>IF(N409="snížená",J409,0)</f>
        <v>0</v>
      </c>
      <c r="BG409" s="144">
        <f>IF(N409="zákl. přenesená",J409,0)</f>
        <v>0</v>
      </c>
      <c r="BH409" s="144">
        <f>IF(N409="sníž. přenesená",J409,0)</f>
        <v>0</v>
      </c>
      <c r="BI409" s="144">
        <f>IF(N409="nulová",J409,0)</f>
        <v>0</v>
      </c>
      <c r="BJ409" s="18" t="s">
        <v>80</v>
      </c>
      <c r="BK409" s="144">
        <f>ROUND(I409*H409,2)</f>
        <v>0</v>
      </c>
      <c r="BL409" s="18" t="s">
        <v>157</v>
      </c>
      <c r="BM409" s="143" t="s">
        <v>742</v>
      </c>
    </row>
    <row r="410" spans="2:65" s="1" customFormat="1" ht="29.25">
      <c r="B410" s="33"/>
      <c r="D410" s="145" t="s">
        <v>159</v>
      </c>
      <c r="F410" s="146" t="s">
        <v>743</v>
      </c>
      <c r="I410" s="147"/>
      <c r="L410" s="33"/>
      <c r="M410" s="148"/>
      <c r="T410" s="54"/>
      <c r="AT410" s="18" t="s">
        <v>159</v>
      </c>
      <c r="AU410" s="18" t="s">
        <v>173</v>
      </c>
    </row>
    <row r="411" spans="2:65" s="1" customFormat="1" ht="11.25">
      <c r="B411" s="33"/>
      <c r="D411" s="149" t="s">
        <v>161</v>
      </c>
      <c r="F411" s="150" t="s">
        <v>744</v>
      </c>
      <c r="I411" s="147"/>
      <c r="L411" s="33"/>
      <c r="M411" s="148"/>
      <c r="T411" s="54"/>
      <c r="AT411" s="18" t="s">
        <v>161</v>
      </c>
      <c r="AU411" s="18" t="s">
        <v>173</v>
      </c>
    </row>
    <row r="412" spans="2:65" s="12" customFormat="1" ht="11.25">
      <c r="B412" s="151"/>
      <c r="D412" s="145" t="s">
        <v>163</v>
      </c>
      <c r="E412" s="152" t="s">
        <v>28</v>
      </c>
      <c r="F412" s="153" t="s">
        <v>1245</v>
      </c>
      <c r="H412" s="154">
        <v>132.76</v>
      </c>
      <c r="I412" s="155"/>
      <c r="L412" s="151"/>
      <c r="M412" s="156"/>
      <c r="T412" s="157"/>
      <c r="AT412" s="152" t="s">
        <v>163</v>
      </c>
      <c r="AU412" s="152" t="s">
        <v>173</v>
      </c>
      <c r="AV412" s="12" t="s">
        <v>82</v>
      </c>
      <c r="AW412" s="12" t="s">
        <v>35</v>
      </c>
      <c r="AX412" s="12" t="s">
        <v>80</v>
      </c>
      <c r="AY412" s="152" t="s">
        <v>150</v>
      </c>
    </row>
    <row r="413" spans="2:65" s="1" customFormat="1" ht="16.5" customHeight="1">
      <c r="B413" s="33"/>
      <c r="C413" s="132" t="s">
        <v>591</v>
      </c>
      <c r="D413" s="132" t="s">
        <v>152</v>
      </c>
      <c r="E413" s="133" t="s">
        <v>761</v>
      </c>
      <c r="F413" s="134" t="s">
        <v>762</v>
      </c>
      <c r="G413" s="135" t="s">
        <v>394</v>
      </c>
      <c r="H413" s="136">
        <v>83.96</v>
      </c>
      <c r="I413" s="137"/>
      <c r="J413" s="138">
        <f>ROUND(I413*H413,2)</f>
        <v>0</v>
      </c>
      <c r="K413" s="134" t="s">
        <v>156</v>
      </c>
      <c r="L413" s="33"/>
      <c r="M413" s="139" t="s">
        <v>28</v>
      </c>
      <c r="N413" s="140" t="s">
        <v>44</v>
      </c>
      <c r="P413" s="141">
        <f>O413*H413</f>
        <v>0</v>
      </c>
      <c r="Q413" s="141">
        <v>0</v>
      </c>
      <c r="R413" s="141">
        <f>Q413*H413</f>
        <v>0</v>
      </c>
      <c r="S413" s="141">
        <v>0.28999999999999998</v>
      </c>
      <c r="T413" s="142">
        <f>S413*H413</f>
        <v>24.348399999999998</v>
      </c>
      <c r="AR413" s="143" t="s">
        <v>157</v>
      </c>
      <c r="AT413" s="143" t="s">
        <v>152</v>
      </c>
      <c r="AU413" s="143" t="s">
        <v>173</v>
      </c>
      <c r="AY413" s="18" t="s">
        <v>150</v>
      </c>
      <c r="BE413" s="144">
        <f>IF(N413="základní",J413,0)</f>
        <v>0</v>
      </c>
      <c r="BF413" s="144">
        <f>IF(N413="snížená",J413,0)</f>
        <v>0</v>
      </c>
      <c r="BG413" s="144">
        <f>IF(N413="zákl. přenesená",J413,0)</f>
        <v>0</v>
      </c>
      <c r="BH413" s="144">
        <f>IF(N413="sníž. přenesená",J413,0)</f>
        <v>0</v>
      </c>
      <c r="BI413" s="144">
        <f>IF(N413="nulová",J413,0)</f>
        <v>0</v>
      </c>
      <c r="BJ413" s="18" t="s">
        <v>80</v>
      </c>
      <c r="BK413" s="144">
        <f>ROUND(I413*H413,2)</f>
        <v>0</v>
      </c>
      <c r="BL413" s="18" t="s">
        <v>157</v>
      </c>
      <c r="BM413" s="143" t="s">
        <v>763</v>
      </c>
    </row>
    <row r="414" spans="2:65" s="1" customFormat="1" ht="29.25">
      <c r="B414" s="33"/>
      <c r="D414" s="145" t="s">
        <v>159</v>
      </c>
      <c r="F414" s="146" t="s">
        <v>764</v>
      </c>
      <c r="I414" s="147"/>
      <c r="L414" s="33"/>
      <c r="M414" s="148"/>
      <c r="T414" s="54"/>
      <c r="AT414" s="18" t="s">
        <v>159</v>
      </c>
      <c r="AU414" s="18" t="s">
        <v>173</v>
      </c>
    </row>
    <row r="415" spans="2:65" s="1" customFormat="1" ht="11.25">
      <c r="B415" s="33"/>
      <c r="D415" s="149" t="s">
        <v>161</v>
      </c>
      <c r="F415" s="150" t="s">
        <v>765</v>
      </c>
      <c r="I415" s="147"/>
      <c r="L415" s="33"/>
      <c r="M415" s="148"/>
      <c r="T415" s="54"/>
      <c r="AT415" s="18" t="s">
        <v>161</v>
      </c>
      <c r="AU415" s="18" t="s">
        <v>173</v>
      </c>
    </row>
    <row r="416" spans="2:65" s="12" customFormat="1" ht="11.25">
      <c r="B416" s="151"/>
      <c r="D416" s="145" t="s">
        <v>163</v>
      </c>
      <c r="E416" s="152" t="s">
        <v>28</v>
      </c>
      <c r="F416" s="153" t="s">
        <v>1246</v>
      </c>
      <c r="H416" s="154">
        <v>83.96</v>
      </c>
      <c r="I416" s="155"/>
      <c r="L416" s="151"/>
      <c r="M416" s="156"/>
      <c r="T416" s="157"/>
      <c r="AT416" s="152" t="s">
        <v>163</v>
      </c>
      <c r="AU416" s="152" t="s">
        <v>173</v>
      </c>
      <c r="AV416" s="12" t="s">
        <v>82</v>
      </c>
      <c r="AW416" s="12" t="s">
        <v>35</v>
      </c>
      <c r="AX416" s="12" t="s">
        <v>80</v>
      </c>
      <c r="AY416" s="152" t="s">
        <v>150</v>
      </c>
    </row>
    <row r="417" spans="2:65" s="1" customFormat="1" ht="16.5" customHeight="1">
      <c r="B417" s="33"/>
      <c r="C417" s="132" t="s">
        <v>599</v>
      </c>
      <c r="D417" s="132" t="s">
        <v>152</v>
      </c>
      <c r="E417" s="133" t="s">
        <v>1247</v>
      </c>
      <c r="F417" s="134" t="s">
        <v>1248</v>
      </c>
      <c r="G417" s="135" t="s">
        <v>394</v>
      </c>
      <c r="H417" s="136">
        <v>33.549999999999997</v>
      </c>
      <c r="I417" s="137"/>
      <c r="J417" s="138">
        <f>ROUND(I417*H417,2)</f>
        <v>0</v>
      </c>
      <c r="K417" s="134" t="s">
        <v>156</v>
      </c>
      <c r="L417" s="33"/>
      <c r="M417" s="139" t="s">
        <v>28</v>
      </c>
      <c r="N417" s="140" t="s">
        <v>44</v>
      </c>
      <c r="P417" s="141">
        <f>O417*H417</f>
        <v>0</v>
      </c>
      <c r="Q417" s="141">
        <v>0</v>
      </c>
      <c r="R417" s="141">
        <f>Q417*H417</f>
        <v>0</v>
      </c>
      <c r="S417" s="141">
        <v>0.20499999999999999</v>
      </c>
      <c r="T417" s="142">
        <f>S417*H417</f>
        <v>6.8777499999999989</v>
      </c>
      <c r="AR417" s="143" t="s">
        <v>157</v>
      </c>
      <c r="AT417" s="143" t="s">
        <v>152</v>
      </c>
      <c r="AU417" s="143" t="s">
        <v>173</v>
      </c>
      <c r="AY417" s="18" t="s">
        <v>150</v>
      </c>
      <c r="BE417" s="144">
        <f>IF(N417="základní",J417,0)</f>
        <v>0</v>
      </c>
      <c r="BF417" s="144">
        <f>IF(N417="snížená",J417,0)</f>
        <v>0</v>
      </c>
      <c r="BG417" s="144">
        <f>IF(N417="zákl. přenesená",J417,0)</f>
        <v>0</v>
      </c>
      <c r="BH417" s="144">
        <f>IF(N417="sníž. přenesená",J417,0)</f>
        <v>0</v>
      </c>
      <c r="BI417" s="144">
        <f>IF(N417="nulová",J417,0)</f>
        <v>0</v>
      </c>
      <c r="BJ417" s="18" t="s">
        <v>80</v>
      </c>
      <c r="BK417" s="144">
        <f>ROUND(I417*H417,2)</f>
        <v>0</v>
      </c>
      <c r="BL417" s="18" t="s">
        <v>157</v>
      </c>
      <c r="BM417" s="143" t="s">
        <v>1249</v>
      </c>
    </row>
    <row r="418" spans="2:65" s="1" customFormat="1" ht="29.25">
      <c r="B418" s="33"/>
      <c r="D418" s="145" t="s">
        <v>159</v>
      </c>
      <c r="F418" s="146" t="s">
        <v>1250</v>
      </c>
      <c r="I418" s="147"/>
      <c r="L418" s="33"/>
      <c r="M418" s="148"/>
      <c r="T418" s="54"/>
      <c r="AT418" s="18" t="s">
        <v>159</v>
      </c>
      <c r="AU418" s="18" t="s">
        <v>173</v>
      </c>
    </row>
    <row r="419" spans="2:65" s="1" customFormat="1" ht="11.25">
      <c r="B419" s="33"/>
      <c r="D419" s="149" t="s">
        <v>161</v>
      </c>
      <c r="F419" s="150" t="s">
        <v>1251</v>
      </c>
      <c r="I419" s="147"/>
      <c r="L419" s="33"/>
      <c r="M419" s="148"/>
      <c r="T419" s="54"/>
      <c r="AT419" s="18" t="s">
        <v>161</v>
      </c>
      <c r="AU419" s="18" t="s">
        <v>173</v>
      </c>
    </row>
    <row r="420" spans="2:65" s="12" customFormat="1" ht="11.25">
      <c r="B420" s="151"/>
      <c r="D420" s="145" t="s">
        <v>163</v>
      </c>
      <c r="E420" s="152" t="s">
        <v>28</v>
      </c>
      <c r="F420" s="153" t="s">
        <v>1252</v>
      </c>
      <c r="H420" s="154">
        <v>33.549999999999997</v>
      </c>
      <c r="I420" s="155"/>
      <c r="L420" s="151"/>
      <c r="M420" s="156"/>
      <c r="T420" s="157"/>
      <c r="AT420" s="152" t="s">
        <v>163</v>
      </c>
      <c r="AU420" s="152" t="s">
        <v>173</v>
      </c>
      <c r="AV420" s="12" t="s">
        <v>82</v>
      </c>
      <c r="AW420" s="12" t="s">
        <v>35</v>
      </c>
      <c r="AX420" s="12" t="s">
        <v>80</v>
      </c>
      <c r="AY420" s="152" t="s">
        <v>150</v>
      </c>
    </row>
    <row r="421" spans="2:65" s="1" customFormat="1" ht="16.5" customHeight="1">
      <c r="B421" s="33"/>
      <c r="C421" s="132" t="s">
        <v>607</v>
      </c>
      <c r="D421" s="132" t="s">
        <v>152</v>
      </c>
      <c r="E421" s="133" t="s">
        <v>768</v>
      </c>
      <c r="F421" s="134" t="s">
        <v>769</v>
      </c>
      <c r="G421" s="135" t="s">
        <v>394</v>
      </c>
      <c r="H421" s="136">
        <v>49.6</v>
      </c>
      <c r="I421" s="137"/>
      <c r="J421" s="138">
        <f>ROUND(I421*H421,2)</f>
        <v>0</v>
      </c>
      <c r="K421" s="134" t="s">
        <v>156</v>
      </c>
      <c r="L421" s="33"/>
      <c r="M421" s="139" t="s">
        <v>28</v>
      </c>
      <c r="N421" s="140" t="s">
        <v>44</v>
      </c>
      <c r="P421" s="141">
        <f>O421*H421</f>
        <v>0</v>
      </c>
      <c r="Q421" s="141">
        <v>0</v>
      </c>
      <c r="R421" s="141">
        <f>Q421*H421</f>
        <v>0</v>
      </c>
      <c r="S421" s="141">
        <v>0.115</v>
      </c>
      <c r="T421" s="142">
        <f>S421*H421</f>
        <v>5.7040000000000006</v>
      </c>
      <c r="AR421" s="143" t="s">
        <v>157</v>
      </c>
      <c r="AT421" s="143" t="s">
        <v>152</v>
      </c>
      <c r="AU421" s="143" t="s">
        <v>173</v>
      </c>
      <c r="AY421" s="18" t="s">
        <v>150</v>
      </c>
      <c r="BE421" s="144">
        <f>IF(N421="základní",J421,0)</f>
        <v>0</v>
      </c>
      <c r="BF421" s="144">
        <f>IF(N421="snížená",J421,0)</f>
        <v>0</v>
      </c>
      <c r="BG421" s="144">
        <f>IF(N421="zákl. přenesená",J421,0)</f>
        <v>0</v>
      </c>
      <c r="BH421" s="144">
        <f>IF(N421="sníž. přenesená",J421,0)</f>
        <v>0</v>
      </c>
      <c r="BI421" s="144">
        <f>IF(N421="nulová",J421,0)</f>
        <v>0</v>
      </c>
      <c r="BJ421" s="18" t="s">
        <v>80</v>
      </c>
      <c r="BK421" s="144">
        <f>ROUND(I421*H421,2)</f>
        <v>0</v>
      </c>
      <c r="BL421" s="18" t="s">
        <v>157</v>
      </c>
      <c r="BM421" s="143" t="s">
        <v>770</v>
      </c>
    </row>
    <row r="422" spans="2:65" s="1" customFormat="1" ht="29.25">
      <c r="B422" s="33"/>
      <c r="D422" s="145" t="s">
        <v>159</v>
      </c>
      <c r="F422" s="146" t="s">
        <v>771</v>
      </c>
      <c r="I422" s="147"/>
      <c r="L422" s="33"/>
      <c r="M422" s="148"/>
      <c r="T422" s="54"/>
      <c r="AT422" s="18" t="s">
        <v>159</v>
      </c>
      <c r="AU422" s="18" t="s">
        <v>173</v>
      </c>
    </row>
    <row r="423" spans="2:65" s="1" customFormat="1" ht="11.25">
      <c r="B423" s="33"/>
      <c r="D423" s="149" t="s">
        <v>161</v>
      </c>
      <c r="F423" s="150" t="s">
        <v>772</v>
      </c>
      <c r="I423" s="147"/>
      <c r="L423" s="33"/>
      <c r="M423" s="148"/>
      <c r="T423" s="54"/>
      <c r="AT423" s="18" t="s">
        <v>161</v>
      </c>
      <c r="AU423" s="18" t="s">
        <v>173</v>
      </c>
    </row>
    <row r="424" spans="2:65" s="12" customFormat="1" ht="11.25">
      <c r="B424" s="151"/>
      <c r="D424" s="145" t="s">
        <v>163</v>
      </c>
      <c r="E424" s="152" t="s">
        <v>28</v>
      </c>
      <c r="F424" s="153" t="s">
        <v>1253</v>
      </c>
      <c r="H424" s="154">
        <v>49.6</v>
      </c>
      <c r="I424" s="155"/>
      <c r="L424" s="151"/>
      <c r="M424" s="156"/>
      <c r="T424" s="157"/>
      <c r="AT424" s="152" t="s">
        <v>163</v>
      </c>
      <c r="AU424" s="152" t="s">
        <v>173</v>
      </c>
      <c r="AV424" s="12" t="s">
        <v>82</v>
      </c>
      <c r="AW424" s="12" t="s">
        <v>35</v>
      </c>
      <c r="AX424" s="12" t="s">
        <v>80</v>
      </c>
      <c r="AY424" s="152" t="s">
        <v>150</v>
      </c>
    </row>
    <row r="425" spans="2:65" s="1" customFormat="1" ht="24.2" customHeight="1">
      <c r="B425" s="33"/>
      <c r="C425" s="132" t="s">
        <v>614</v>
      </c>
      <c r="D425" s="132" t="s">
        <v>152</v>
      </c>
      <c r="E425" s="133" t="s">
        <v>781</v>
      </c>
      <c r="F425" s="134" t="s">
        <v>782</v>
      </c>
      <c r="G425" s="135" t="s">
        <v>417</v>
      </c>
      <c r="H425" s="136">
        <v>4</v>
      </c>
      <c r="I425" s="137"/>
      <c r="J425" s="138">
        <f>ROUND(I425*H425,2)</f>
        <v>0</v>
      </c>
      <c r="K425" s="134" t="s">
        <v>156</v>
      </c>
      <c r="L425" s="33"/>
      <c r="M425" s="139" t="s">
        <v>28</v>
      </c>
      <c r="N425" s="140" t="s">
        <v>44</v>
      </c>
      <c r="P425" s="141">
        <f>O425*H425</f>
        <v>0</v>
      </c>
      <c r="Q425" s="141">
        <v>0</v>
      </c>
      <c r="R425" s="141">
        <f>Q425*H425</f>
        <v>0</v>
      </c>
      <c r="S425" s="141">
        <v>8.2000000000000003E-2</v>
      </c>
      <c r="T425" s="142">
        <f>S425*H425</f>
        <v>0.32800000000000001</v>
      </c>
      <c r="AR425" s="143" t="s">
        <v>157</v>
      </c>
      <c r="AT425" s="143" t="s">
        <v>152</v>
      </c>
      <c r="AU425" s="143" t="s">
        <v>173</v>
      </c>
      <c r="AY425" s="18" t="s">
        <v>150</v>
      </c>
      <c r="BE425" s="144">
        <f>IF(N425="základní",J425,0)</f>
        <v>0</v>
      </c>
      <c r="BF425" s="144">
        <f>IF(N425="snížená",J425,0)</f>
        <v>0</v>
      </c>
      <c r="BG425" s="144">
        <f>IF(N425="zákl. přenesená",J425,0)</f>
        <v>0</v>
      </c>
      <c r="BH425" s="144">
        <f>IF(N425="sníž. přenesená",J425,0)</f>
        <v>0</v>
      </c>
      <c r="BI425" s="144">
        <f>IF(N425="nulová",J425,0)</f>
        <v>0</v>
      </c>
      <c r="BJ425" s="18" t="s">
        <v>80</v>
      </c>
      <c r="BK425" s="144">
        <f>ROUND(I425*H425,2)</f>
        <v>0</v>
      </c>
      <c r="BL425" s="18" t="s">
        <v>157</v>
      </c>
      <c r="BM425" s="143" t="s">
        <v>783</v>
      </c>
    </row>
    <row r="426" spans="2:65" s="1" customFormat="1" ht="29.25">
      <c r="B426" s="33"/>
      <c r="D426" s="145" t="s">
        <v>159</v>
      </c>
      <c r="F426" s="146" t="s">
        <v>784</v>
      </c>
      <c r="I426" s="147"/>
      <c r="L426" s="33"/>
      <c r="M426" s="148"/>
      <c r="T426" s="54"/>
      <c r="AT426" s="18" t="s">
        <v>159</v>
      </c>
      <c r="AU426" s="18" t="s">
        <v>173</v>
      </c>
    </row>
    <row r="427" spans="2:65" s="1" customFormat="1" ht="11.25">
      <c r="B427" s="33"/>
      <c r="D427" s="149" t="s">
        <v>161</v>
      </c>
      <c r="F427" s="150" t="s">
        <v>785</v>
      </c>
      <c r="I427" s="147"/>
      <c r="L427" s="33"/>
      <c r="M427" s="148"/>
      <c r="T427" s="54"/>
      <c r="AT427" s="18" t="s">
        <v>161</v>
      </c>
      <c r="AU427" s="18" t="s">
        <v>173</v>
      </c>
    </row>
    <row r="428" spans="2:65" s="12" customFormat="1" ht="11.25">
      <c r="B428" s="151"/>
      <c r="D428" s="145" t="s">
        <v>163</v>
      </c>
      <c r="E428" s="152" t="s">
        <v>28</v>
      </c>
      <c r="F428" s="153" t="s">
        <v>1254</v>
      </c>
      <c r="H428" s="154">
        <v>4</v>
      </c>
      <c r="I428" s="155"/>
      <c r="L428" s="151"/>
      <c r="M428" s="156"/>
      <c r="T428" s="157"/>
      <c r="AT428" s="152" t="s">
        <v>163</v>
      </c>
      <c r="AU428" s="152" t="s">
        <v>173</v>
      </c>
      <c r="AV428" s="12" t="s">
        <v>82</v>
      </c>
      <c r="AW428" s="12" t="s">
        <v>35</v>
      </c>
      <c r="AX428" s="12" t="s">
        <v>80</v>
      </c>
      <c r="AY428" s="152" t="s">
        <v>150</v>
      </c>
    </row>
    <row r="429" spans="2:65" s="1" customFormat="1" ht="24.2" customHeight="1">
      <c r="B429" s="33"/>
      <c r="C429" s="132" t="s">
        <v>621</v>
      </c>
      <c r="D429" s="132" t="s">
        <v>152</v>
      </c>
      <c r="E429" s="133" t="s">
        <v>787</v>
      </c>
      <c r="F429" s="134" t="s">
        <v>788</v>
      </c>
      <c r="G429" s="135" t="s">
        <v>417</v>
      </c>
      <c r="H429" s="136">
        <v>6</v>
      </c>
      <c r="I429" s="137"/>
      <c r="J429" s="138">
        <f>ROUND(I429*H429,2)</f>
        <v>0</v>
      </c>
      <c r="K429" s="134" t="s">
        <v>156</v>
      </c>
      <c r="L429" s="33"/>
      <c r="M429" s="139" t="s">
        <v>28</v>
      </c>
      <c r="N429" s="140" t="s">
        <v>44</v>
      </c>
      <c r="P429" s="141">
        <f>O429*H429</f>
        <v>0</v>
      </c>
      <c r="Q429" s="141">
        <v>0</v>
      </c>
      <c r="R429" s="141">
        <f>Q429*H429</f>
        <v>0</v>
      </c>
      <c r="S429" s="141">
        <v>4.0000000000000001E-3</v>
      </c>
      <c r="T429" s="142">
        <f>S429*H429</f>
        <v>2.4E-2</v>
      </c>
      <c r="AR429" s="143" t="s">
        <v>157</v>
      </c>
      <c r="AT429" s="143" t="s">
        <v>152</v>
      </c>
      <c r="AU429" s="143" t="s">
        <v>173</v>
      </c>
      <c r="AY429" s="18" t="s">
        <v>150</v>
      </c>
      <c r="BE429" s="144">
        <f>IF(N429="základní",J429,0)</f>
        <v>0</v>
      </c>
      <c r="BF429" s="144">
        <f>IF(N429="snížená",J429,0)</f>
        <v>0</v>
      </c>
      <c r="BG429" s="144">
        <f>IF(N429="zákl. přenesená",J429,0)</f>
        <v>0</v>
      </c>
      <c r="BH429" s="144">
        <f>IF(N429="sníž. přenesená",J429,0)</f>
        <v>0</v>
      </c>
      <c r="BI429" s="144">
        <f>IF(N429="nulová",J429,0)</f>
        <v>0</v>
      </c>
      <c r="BJ429" s="18" t="s">
        <v>80</v>
      </c>
      <c r="BK429" s="144">
        <f>ROUND(I429*H429,2)</f>
        <v>0</v>
      </c>
      <c r="BL429" s="18" t="s">
        <v>157</v>
      </c>
      <c r="BM429" s="143" t="s">
        <v>789</v>
      </c>
    </row>
    <row r="430" spans="2:65" s="1" customFormat="1" ht="29.25">
      <c r="B430" s="33"/>
      <c r="D430" s="145" t="s">
        <v>159</v>
      </c>
      <c r="F430" s="146" t="s">
        <v>790</v>
      </c>
      <c r="I430" s="147"/>
      <c r="L430" s="33"/>
      <c r="M430" s="148"/>
      <c r="T430" s="54"/>
      <c r="AT430" s="18" t="s">
        <v>159</v>
      </c>
      <c r="AU430" s="18" t="s">
        <v>173</v>
      </c>
    </row>
    <row r="431" spans="2:65" s="1" customFormat="1" ht="11.25">
      <c r="B431" s="33"/>
      <c r="D431" s="149" t="s">
        <v>161</v>
      </c>
      <c r="F431" s="150" t="s">
        <v>791</v>
      </c>
      <c r="I431" s="147"/>
      <c r="L431" s="33"/>
      <c r="M431" s="148"/>
      <c r="T431" s="54"/>
      <c r="AT431" s="18" t="s">
        <v>161</v>
      </c>
      <c r="AU431" s="18" t="s">
        <v>173</v>
      </c>
    </row>
    <row r="432" spans="2:65" s="12" customFormat="1" ht="11.25">
      <c r="B432" s="151"/>
      <c r="D432" s="145" t="s">
        <v>163</v>
      </c>
      <c r="E432" s="152" t="s">
        <v>28</v>
      </c>
      <c r="F432" s="153" t="s">
        <v>1255</v>
      </c>
      <c r="H432" s="154">
        <v>6</v>
      </c>
      <c r="I432" s="155"/>
      <c r="L432" s="151"/>
      <c r="M432" s="156"/>
      <c r="T432" s="157"/>
      <c r="AT432" s="152" t="s">
        <v>163</v>
      </c>
      <c r="AU432" s="152" t="s">
        <v>173</v>
      </c>
      <c r="AV432" s="12" t="s">
        <v>82</v>
      </c>
      <c r="AW432" s="12" t="s">
        <v>35</v>
      </c>
      <c r="AX432" s="12" t="s">
        <v>80</v>
      </c>
      <c r="AY432" s="152" t="s">
        <v>150</v>
      </c>
    </row>
    <row r="433" spans="2:65" s="11" customFormat="1" ht="22.9" customHeight="1">
      <c r="B433" s="120"/>
      <c r="D433" s="121" t="s">
        <v>72</v>
      </c>
      <c r="E433" s="130" t="s">
        <v>793</v>
      </c>
      <c r="F433" s="130" t="s">
        <v>794</v>
      </c>
      <c r="I433" s="123"/>
      <c r="J433" s="131">
        <f>BK433</f>
        <v>0</v>
      </c>
      <c r="L433" s="120"/>
      <c r="M433" s="125"/>
      <c r="P433" s="126">
        <f>SUM(P434:P486)</f>
        <v>0</v>
      </c>
      <c r="R433" s="126">
        <f>SUM(R434:R486)</f>
        <v>0</v>
      </c>
      <c r="T433" s="127">
        <f>SUM(T434:T486)</f>
        <v>0</v>
      </c>
      <c r="AR433" s="121" t="s">
        <v>80</v>
      </c>
      <c r="AT433" s="128" t="s">
        <v>72</v>
      </c>
      <c r="AU433" s="128" t="s">
        <v>80</v>
      </c>
      <c r="AY433" s="121" t="s">
        <v>150</v>
      </c>
      <c r="BK433" s="129">
        <f>SUM(BK434:BK486)</f>
        <v>0</v>
      </c>
    </row>
    <row r="434" spans="2:65" s="1" customFormat="1" ht="21.75" customHeight="1">
      <c r="B434" s="33"/>
      <c r="C434" s="132" t="s">
        <v>627</v>
      </c>
      <c r="D434" s="132" t="s">
        <v>152</v>
      </c>
      <c r="E434" s="133" t="s">
        <v>796</v>
      </c>
      <c r="F434" s="134" t="s">
        <v>797</v>
      </c>
      <c r="G434" s="135" t="s">
        <v>199</v>
      </c>
      <c r="H434" s="136">
        <v>62.398000000000003</v>
      </c>
      <c r="I434" s="137"/>
      <c r="J434" s="138">
        <f>ROUND(I434*H434,2)</f>
        <v>0</v>
      </c>
      <c r="K434" s="134" t="s">
        <v>156</v>
      </c>
      <c r="L434" s="33"/>
      <c r="M434" s="139" t="s">
        <v>28</v>
      </c>
      <c r="N434" s="140" t="s">
        <v>44</v>
      </c>
      <c r="P434" s="141">
        <f>O434*H434</f>
        <v>0</v>
      </c>
      <c r="Q434" s="141">
        <v>0</v>
      </c>
      <c r="R434" s="141">
        <f>Q434*H434</f>
        <v>0</v>
      </c>
      <c r="S434" s="141">
        <v>0</v>
      </c>
      <c r="T434" s="142">
        <f>S434*H434</f>
        <v>0</v>
      </c>
      <c r="AR434" s="143" t="s">
        <v>157</v>
      </c>
      <c r="AT434" s="143" t="s">
        <v>152</v>
      </c>
      <c r="AU434" s="143" t="s">
        <v>82</v>
      </c>
      <c r="AY434" s="18" t="s">
        <v>150</v>
      </c>
      <c r="BE434" s="144">
        <f>IF(N434="základní",J434,0)</f>
        <v>0</v>
      </c>
      <c r="BF434" s="144">
        <f>IF(N434="snížená",J434,0)</f>
        <v>0</v>
      </c>
      <c r="BG434" s="144">
        <f>IF(N434="zákl. přenesená",J434,0)</f>
        <v>0</v>
      </c>
      <c r="BH434" s="144">
        <f>IF(N434="sníž. přenesená",J434,0)</f>
        <v>0</v>
      </c>
      <c r="BI434" s="144">
        <f>IF(N434="nulová",J434,0)</f>
        <v>0</v>
      </c>
      <c r="BJ434" s="18" t="s">
        <v>80</v>
      </c>
      <c r="BK434" s="144">
        <f>ROUND(I434*H434,2)</f>
        <v>0</v>
      </c>
      <c r="BL434" s="18" t="s">
        <v>157</v>
      </c>
      <c r="BM434" s="143" t="s">
        <v>798</v>
      </c>
    </row>
    <row r="435" spans="2:65" s="1" customFormat="1" ht="19.5">
      <c r="B435" s="33"/>
      <c r="D435" s="145" t="s">
        <v>159</v>
      </c>
      <c r="F435" s="146" t="s">
        <v>799</v>
      </c>
      <c r="I435" s="147"/>
      <c r="L435" s="33"/>
      <c r="M435" s="148"/>
      <c r="T435" s="54"/>
      <c r="AT435" s="18" t="s">
        <v>159</v>
      </c>
      <c r="AU435" s="18" t="s">
        <v>82</v>
      </c>
    </row>
    <row r="436" spans="2:65" s="1" customFormat="1" ht="11.25">
      <c r="B436" s="33"/>
      <c r="D436" s="149" t="s">
        <v>161</v>
      </c>
      <c r="F436" s="150" t="s">
        <v>800</v>
      </c>
      <c r="I436" s="147"/>
      <c r="L436" s="33"/>
      <c r="M436" s="148"/>
      <c r="T436" s="54"/>
      <c r="AT436" s="18" t="s">
        <v>161</v>
      </c>
      <c r="AU436" s="18" t="s">
        <v>82</v>
      </c>
    </row>
    <row r="437" spans="2:65" s="12" customFormat="1" ht="33.75">
      <c r="B437" s="151"/>
      <c r="D437" s="145" t="s">
        <v>163</v>
      </c>
      <c r="E437" s="152" t="s">
        <v>28</v>
      </c>
      <c r="F437" s="153" t="s">
        <v>1256</v>
      </c>
      <c r="H437" s="154">
        <v>50.183999999999997</v>
      </c>
      <c r="I437" s="155"/>
      <c r="L437" s="151"/>
      <c r="M437" s="156"/>
      <c r="T437" s="157"/>
      <c r="AT437" s="152" t="s">
        <v>163</v>
      </c>
      <c r="AU437" s="152" t="s">
        <v>82</v>
      </c>
      <c r="AV437" s="12" t="s">
        <v>82</v>
      </c>
      <c r="AW437" s="12" t="s">
        <v>35</v>
      </c>
      <c r="AX437" s="12" t="s">
        <v>73</v>
      </c>
      <c r="AY437" s="152" t="s">
        <v>150</v>
      </c>
    </row>
    <row r="438" spans="2:65" s="12" customFormat="1" ht="11.25">
      <c r="B438" s="151"/>
      <c r="D438" s="145" t="s">
        <v>163</v>
      </c>
      <c r="E438" s="152" t="s">
        <v>28</v>
      </c>
      <c r="F438" s="153" t="s">
        <v>1257</v>
      </c>
      <c r="H438" s="154">
        <v>12.214</v>
      </c>
      <c r="I438" s="155"/>
      <c r="L438" s="151"/>
      <c r="M438" s="156"/>
      <c r="T438" s="157"/>
      <c r="AT438" s="152" t="s">
        <v>163</v>
      </c>
      <c r="AU438" s="152" t="s">
        <v>82</v>
      </c>
      <c r="AV438" s="12" t="s">
        <v>82</v>
      </c>
      <c r="AW438" s="12" t="s">
        <v>35</v>
      </c>
      <c r="AX438" s="12" t="s">
        <v>73</v>
      </c>
      <c r="AY438" s="152" t="s">
        <v>150</v>
      </c>
    </row>
    <row r="439" spans="2:65" s="13" customFormat="1" ht="11.25">
      <c r="B439" s="158"/>
      <c r="D439" s="145" t="s">
        <v>163</v>
      </c>
      <c r="E439" s="159" t="s">
        <v>28</v>
      </c>
      <c r="F439" s="160" t="s">
        <v>167</v>
      </c>
      <c r="H439" s="161">
        <v>62.397999999999996</v>
      </c>
      <c r="I439" s="162"/>
      <c r="L439" s="158"/>
      <c r="M439" s="163"/>
      <c r="T439" s="164"/>
      <c r="AT439" s="159" t="s">
        <v>163</v>
      </c>
      <c r="AU439" s="159" t="s">
        <v>82</v>
      </c>
      <c r="AV439" s="13" t="s">
        <v>157</v>
      </c>
      <c r="AW439" s="13" t="s">
        <v>35</v>
      </c>
      <c r="AX439" s="13" t="s">
        <v>80</v>
      </c>
      <c r="AY439" s="159" t="s">
        <v>150</v>
      </c>
    </row>
    <row r="440" spans="2:65" s="1" customFormat="1" ht="24.2" customHeight="1">
      <c r="B440" s="33"/>
      <c r="C440" s="132" t="s">
        <v>633</v>
      </c>
      <c r="D440" s="132" t="s">
        <v>152</v>
      </c>
      <c r="E440" s="133" t="s">
        <v>803</v>
      </c>
      <c r="F440" s="134" t="s">
        <v>804</v>
      </c>
      <c r="G440" s="135" t="s">
        <v>199</v>
      </c>
      <c r="H440" s="136">
        <v>561.58600000000001</v>
      </c>
      <c r="I440" s="137"/>
      <c r="J440" s="138">
        <f>ROUND(I440*H440,2)</f>
        <v>0</v>
      </c>
      <c r="K440" s="134" t="s">
        <v>156</v>
      </c>
      <c r="L440" s="33"/>
      <c r="M440" s="139" t="s">
        <v>28</v>
      </c>
      <c r="N440" s="140" t="s">
        <v>44</v>
      </c>
      <c r="P440" s="141">
        <f>O440*H440</f>
        <v>0</v>
      </c>
      <c r="Q440" s="141">
        <v>0</v>
      </c>
      <c r="R440" s="141">
        <f>Q440*H440</f>
        <v>0</v>
      </c>
      <c r="S440" s="141">
        <v>0</v>
      </c>
      <c r="T440" s="142">
        <f>S440*H440</f>
        <v>0</v>
      </c>
      <c r="AR440" s="143" t="s">
        <v>157</v>
      </c>
      <c r="AT440" s="143" t="s">
        <v>152</v>
      </c>
      <c r="AU440" s="143" t="s">
        <v>82</v>
      </c>
      <c r="AY440" s="18" t="s">
        <v>150</v>
      </c>
      <c r="BE440" s="144">
        <f>IF(N440="základní",J440,0)</f>
        <v>0</v>
      </c>
      <c r="BF440" s="144">
        <f>IF(N440="snížená",J440,0)</f>
        <v>0</v>
      </c>
      <c r="BG440" s="144">
        <f>IF(N440="zákl. přenesená",J440,0)</f>
        <v>0</v>
      </c>
      <c r="BH440" s="144">
        <f>IF(N440="sníž. přenesená",J440,0)</f>
        <v>0</v>
      </c>
      <c r="BI440" s="144">
        <f>IF(N440="nulová",J440,0)</f>
        <v>0</v>
      </c>
      <c r="BJ440" s="18" t="s">
        <v>80</v>
      </c>
      <c r="BK440" s="144">
        <f>ROUND(I440*H440,2)</f>
        <v>0</v>
      </c>
      <c r="BL440" s="18" t="s">
        <v>157</v>
      </c>
      <c r="BM440" s="143" t="s">
        <v>805</v>
      </c>
    </row>
    <row r="441" spans="2:65" s="1" customFormat="1" ht="19.5">
      <c r="B441" s="33"/>
      <c r="D441" s="145" t="s">
        <v>159</v>
      </c>
      <c r="F441" s="146" t="s">
        <v>806</v>
      </c>
      <c r="I441" s="147"/>
      <c r="L441" s="33"/>
      <c r="M441" s="148"/>
      <c r="T441" s="54"/>
      <c r="AT441" s="18" t="s">
        <v>159</v>
      </c>
      <c r="AU441" s="18" t="s">
        <v>82</v>
      </c>
    </row>
    <row r="442" spans="2:65" s="1" customFormat="1" ht="11.25">
      <c r="B442" s="33"/>
      <c r="D442" s="149" t="s">
        <v>161</v>
      </c>
      <c r="F442" s="150" t="s">
        <v>807</v>
      </c>
      <c r="I442" s="147"/>
      <c r="L442" s="33"/>
      <c r="M442" s="148"/>
      <c r="T442" s="54"/>
      <c r="AT442" s="18" t="s">
        <v>161</v>
      </c>
      <c r="AU442" s="18" t="s">
        <v>82</v>
      </c>
    </row>
    <row r="443" spans="2:65" s="1" customFormat="1" ht="19.5">
      <c r="B443" s="33"/>
      <c r="D443" s="145" t="s">
        <v>192</v>
      </c>
      <c r="F443" s="165" t="s">
        <v>193</v>
      </c>
      <c r="I443" s="147"/>
      <c r="L443" s="33"/>
      <c r="M443" s="148"/>
      <c r="T443" s="54"/>
      <c r="AT443" s="18" t="s">
        <v>192</v>
      </c>
      <c r="AU443" s="18" t="s">
        <v>82</v>
      </c>
    </row>
    <row r="444" spans="2:65" s="12" customFormat="1" ht="33.75">
      <c r="B444" s="151"/>
      <c r="D444" s="145" t="s">
        <v>163</v>
      </c>
      <c r="E444" s="152" t="s">
        <v>28</v>
      </c>
      <c r="F444" s="153" t="s">
        <v>1258</v>
      </c>
      <c r="H444" s="154">
        <v>451.66</v>
      </c>
      <c r="I444" s="155"/>
      <c r="L444" s="151"/>
      <c r="M444" s="156"/>
      <c r="T444" s="157"/>
      <c r="AT444" s="152" t="s">
        <v>163</v>
      </c>
      <c r="AU444" s="152" t="s">
        <v>82</v>
      </c>
      <c r="AV444" s="12" t="s">
        <v>82</v>
      </c>
      <c r="AW444" s="12" t="s">
        <v>35</v>
      </c>
      <c r="AX444" s="12" t="s">
        <v>73</v>
      </c>
      <c r="AY444" s="152" t="s">
        <v>150</v>
      </c>
    </row>
    <row r="445" spans="2:65" s="12" customFormat="1" ht="11.25">
      <c r="B445" s="151"/>
      <c r="D445" s="145" t="s">
        <v>163</v>
      </c>
      <c r="E445" s="152" t="s">
        <v>28</v>
      </c>
      <c r="F445" s="153" t="s">
        <v>1259</v>
      </c>
      <c r="H445" s="154">
        <v>109.926</v>
      </c>
      <c r="I445" s="155"/>
      <c r="L445" s="151"/>
      <c r="M445" s="156"/>
      <c r="T445" s="157"/>
      <c r="AT445" s="152" t="s">
        <v>163</v>
      </c>
      <c r="AU445" s="152" t="s">
        <v>82</v>
      </c>
      <c r="AV445" s="12" t="s">
        <v>82</v>
      </c>
      <c r="AW445" s="12" t="s">
        <v>35</v>
      </c>
      <c r="AX445" s="12" t="s">
        <v>73</v>
      </c>
      <c r="AY445" s="152" t="s">
        <v>150</v>
      </c>
    </row>
    <row r="446" spans="2:65" s="13" customFormat="1" ht="11.25">
      <c r="B446" s="158"/>
      <c r="D446" s="145" t="s">
        <v>163</v>
      </c>
      <c r="E446" s="159" t="s">
        <v>28</v>
      </c>
      <c r="F446" s="160" t="s">
        <v>167</v>
      </c>
      <c r="H446" s="161">
        <v>561.58600000000001</v>
      </c>
      <c r="I446" s="162"/>
      <c r="L446" s="158"/>
      <c r="M446" s="163"/>
      <c r="T446" s="164"/>
      <c r="AT446" s="159" t="s">
        <v>163</v>
      </c>
      <c r="AU446" s="159" t="s">
        <v>82</v>
      </c>
      <c r="AV446" s="13" t="s">
        <v>157</v>
      </c>
      <c r="AW446" s="13" t="s">
        <v>35</v>
      </c>
      <c r="AX446" s="13" t="s">
        <v>80</v>
      </c>
      <c r="AY446" s="159" t="s">
        <v>150</v>
      </c>
    </row>
    <row r="447" spans="2:65" s="1" customFormat="1" ht="21.75" customHeight="1">
      <c r="B447" s="33"/>
      <c r="C447" s="132" t="s">
        <v>639</v>
      </c>
      <c r="D447" s="132" t="s">
        <v>152</v>
      </c>
      <c r="E447" s="133" t="s">
        <v>811</v>
      </c>
      <c r="F447" s="134" t="s">
        <v>812</v>
      </c>
      <c r="G447" s="135" t="s">
        <v>199</v>
      </c>
      <c r="H447" s="136">
        <v>76.453000000000003</v>
      </c>
      <c r="I447" s="137"/>
      <c r="J447" s="138">
        <f>ROUND(I447*H447,2)</f>
        <v>0</v>
      </c>
      <c r="K447" s="134" t="s">
        <v>156</v>
      </c>
      <c r="L447" s="33"/>
      <c r="M447" s="139" t="s">
        <v>28</v>
      </c>
      <c r="N447" s="140" t="s">
        <v>44</v>
      </c>
      <c r="P447" s="141">
        <f>O447*H447</f>
        <v>0</v>
      </c>
      <c r="Q447" s="141">
        <v>0</v>
      </c>
      <c r="R447" s="141">
        <f>Q447*H447</f>
        <v>0</v>
      </c>
      <c r="S447" s="141">
        <v>0</v>
      </c>
      <c r="T447" s="142">
        <f>S447*H447</f>
        <v>0</v>
      </c>
      <c r="AR447" s="143" t="s">
        <v>157</v>
      </c>
      <c r="AT447" s="143" t="s">
        <v>152</v>
      </c>
      <c r="AU447" s="143" t="s">
        <v>82</v>
      </c>
      <c r="AY447" s="18" t="s">
        <v>150</v>
      </c>
      <c r="BE447" s="144">
        <f>IF(N447="základní",J447,0)</f>
        <v>0</v>
      </c>
      <c r="BF447" s="144">
        <f>IF(N447="snížená",J447,0)</f>
        <v>0</v>
      </c>
      <c r="BG447" s="144">
        <f>IF(N447="zákl. přenesená",J447,0)</f>
        <v>0</v>
      </c>
      <c r="BH447" s="144">
        <f>IF(N447="sníž. přenesená",J447,0)</f>
        <v>0</v>
      </c>
      <c r="BI447" s="144">
        <f>IF(N447="nulová",J447,0)</f>
        <v>0</v>
      </c>
      <c r="BJ447" s="18" t="s">
        <v>80</v>
      </c>
      <c r="BK447" s="144">
        <f>ROUND(I447*H447,2)</f>
        <v>0</v>
      </c>
      <c r="BL447" s="18" t="s">
        <v>157</v>
      </c>
      <c r="BM447" s="143" t="s">
        <v>813</v>
      </c>
    </row>
    <row r="448" spans="2:65" s="1" customFormat="1" ht="19.5">
      <c r="B448" s="33"/>
      <c r="D448" s="145" t="s">
        <v>159</v>
      </c>
      <c r="F448" s="146" t="s">
        <v>814</v>
      </c>
      <c r="I448" s="147"/>
      <c r="L448" s="33"/>
      <c r="M448" s="148"/>
      <c r="T448" s="54"/>
      <c r="AT448" s="18" t="s">
        <v>159</v>
      </c>
      <c r="AU448" s="18" t="s">
        <v>82</v>
      </c>
    </row>
    <row r="449" spans="2:65" s="1" customFormat="1" ht="11.25">
      <c r="B449" s="33"/>
      <c r="D449" s="149" t="s">
        <v>161</v>
      </c>
      <c r="F449" s="150" t="s">
        <v>815</v>
      </c>
      <c r="I449" s="147"/>
      <c r="L449" s="33"/>
      <c r="M449" s="148"/>
      <c r="T449" s="54"/>
      <c r="AT449" s="18" t="s">
        <v>161</v>
      </c>
      <c r="AU449" s="18" t="s">
        <v>82</v>
      </c>
    </row>
    <row r="450" spans="2:65" s="12" customFormat="1" ht="22.5">
      <c r="B450" s="151"/>
      <c r="D450" s="145" t="s">
        <v>163</v>
      </c>
      <c r="E450" s="152" t="s">
        <v>28</v>
      </c>
      <c r="F450" s="153" t="s">
        <v>1260</v>
      </c>
      <c r="H450" s="154">
        <v>14.138</v>
      </c>
      <c r="I450" s="155"/>
      <c r="L450" s="151"/>
      <c r="M450" s="156"/>
      <c r="T450" s="157"/>
      <c r="AT450" s="152" t="s">
        <v>163</v>
      </c>
      <c r="AU450" s="152" t="s">
        <v>82</v>
      </c>
      <c r="AV450" s="12" t="s">
        <v>82</v>
      </c>
      <c r="AW450" s="12" t="s">
        <v>35</v>
      </c>
      <c r="AX450" s="12" t="s">
        <v>73</v>
      </c>
      <c r="AY450" s="152" t="s">
        <v>150</v>
      </c>
    </row>
    <row r="451" spans="2:65" s="12" customFormat="1" ht="11.25">
      <c r="B451" s="151"/>
      <c r="D451" s="145" t="s">
        <v>163</v>
      </c>
      <c r="E451" s="152" t="s">
        <v>28</v>
      </c>
      <c r="F451" s="153" t="s">
        <v>1261</v>
      </c>
      <c r="H451" s="154">
        <v>24.254999999999999</v>
      </c>
      <c r="I451" s="155"/>
      <c r="L451" s="151"/>
      <c r="M451" s="156"/>
      <c r="T451" s="157"/>
      <c r="AT451" s="152" t="s">
        <v>163</v>
      </c>
      <c r="AU451" s="152" t="s">
        <v>82</v>
      </c>
      <c r="AV451" s="12" t="s">
        <v>82</v>
      </c>
      <c r="AW451" s="12" t="s">
        <v>35</v>
      </c>
      <c r="AX451" s="12" t="s">
        <v>73</v>
      </c>
      <c r="AY451" s="152" t="s">
        <v>150</v>
      </c>
    </row>
    <row r="452" spans="2:65" s="12" customFormat="1" ht="11.25">
      <c r="B452" s="151"/>
      <c r="D452" s="145" t="s">
        <v>163</v>
      </c>
      <c r="E452" s="152" t="s">
        <v>28</v>
      </c>
      <c r="F452" s="153" t="s">
        <v>1262</v>
      </c>
      <c r="H452" s="154">
        <v>31.225999999999999</v>
      </c>
      <c r="I452" s="155"/>
      <c r="L452" s="151"/>
      <c r="M452" s="156"/>
      <c r="T452" s="157"/>
      <c r="AT452" s="152" t="s">
        <v>163</v>
      </c>
      <c r="AU452" s="152" t="s">
        <v>82</v>
      </c>
      <c r="AV452" s="12" t="s">
        <v>82</v>
      </c>
      <c r="AW452" s="12" t="s">
        <v>35</v>
      </c>
      <c r="AX452" s="12" t="s">
        <v>73</v>
      </c>
      <c r="AY452" s="152" t="s">
        <v>150</v>
      </c>
    </row>
    <row r="453" spans="2:65" s="12" customFormat="1" ht="22.5">
      <c r="B453" s="151"/>
      <c r="D453" s="145" t="s">
        <v>163</v>
      </c>
      <c r="E453" s="152" t="s">
        <v>28</v>
      </c>
      <c r="F453" s="153" t="s">
        <v>1263</v>
      </c>
      <c r="H453" s="154">
        <v>4.5049999999999999</v>
      </c>
      <c r="I453" s="155"/>
      <c r="L453" s="151"/>
      <c r="M453" s="156"/>
      <c r="T453" s="157"/>
      <c r="AT453" s="152" t="s">
        <v>163</v>
      </c>
      <c r="AU453" s="152" t="s">
        <v>82</v>
      </c>
      <c r="AV453" s="12" t="s">
        <v>82</v>
      </c>
      <c r="AW453" s="12" t="s">
        <v>35</v>
      </c>
      <c r="AX453" s="12" t="s">
        <v>73</v>
      </c>
      <c r="AY453" s="152" t="s">
        <v>150</v>
      </c>
    </row>
    <row r="454" spans="2:65" s="12" customFormat="1" ht="22.5">
      <c r="B454" s="151"/>
      <c r="D454" s="145" t="s">
        <v>163</v>
      </c>
      <c r="E454" s="152" t="s">
        <v>28</v>
      </c>
      <c r="F454" s="153" t="s">
        <v>1264</v>
      </c>
      <c r="H454" s="154">
        <v>2.3290000000000002</v>
      </c>
      <c r="I454" s="155"/>
      <c r="L454" s="151"/>
      <c r="M454" s="156"/>
      <c r="T454" s="157"/>
      <c r="AT454" s="152" t="s">
        <v>163</v>
      </c>
      <c r="AU454" s="152" t="s">
        <v>82</v>
      </c>
      <c r="AV454" s="12" t="s">
        <v>82</v>
      </c>
      <c r="AW454" s="12" t="s">
        <v>35</v>
      </c>
      <c r="AX454" s="12" t="s">
        <v>73</v>
      </c>
      <c r="AY454" s="152" t="s">
        <v>150</v>
      </c>
    </row>
    <row r="455" spans="2:65" s="13" customFormat="1" ht="11.25">
      <c r="B455" s="158"/>
      <c r="D455" s="145" t="s">
        <v>163</v>
      </c>
      <c r="E455" s="159" t="s">
        <v>28</v>
      </c>
      <c r="F455" s="160" t="s">
        <v>167</v>
      </c>
      <c r="H455" s="161">
        <v>76.452999999999989</v>
      </c>
      <c r="I455" s="162"/>
      <c r="L455" s="158"/>
      <c r="M455" s="163"/>
      <c r="T455" s="164"/>
      <c r="AT455" s="159" t="s">
        <v>163</v>
      </c>
      <c r="AU455" s="159" t="s">
        <v>82</v>
      </c>
      <c r="AV455" s="13" t="s">
        <v>157</v>
      </c>
      <c r="AW455" s="13" t="s">
        <v>35</v>
      </c>
      <c r="AX455" s="13" t="s">
        <v>80</v>
      </c>
      <c r="AY455" s="159" t="s">
        <v>150</v>
      </c>
    </row>
    <row r="456" spans="2:65" s="1" customFormat="1" ht="24.2" customHeight="1">
      <c r="B456" s="33"/>
      <c r="C456" s="132" t="s">
        <v>646</v>
      </c>
      <c r="D456" s="132" t="s">
        <v>152</v>
      </c>
      <c r="E456" s="133" t="s">
        <v>820</v>
      </c>
      <c r="F456" s="134" t="s">
        <v>821</v>
      </c>
      <c r="G456" s="135" t="s">
        <v>199</v>
      </c>
      <c r="H456" s="136">
        <v>647.07399999999996</v>
      </c>
      <c r="I456" s="137"/>
      <c r="J456" s="138">
        <f>ROUND(I456*H456,2)</f>
        <v>0</v>
      </c>
      <c r="K456" s="134" t="s">
        <v>156</v>
      </c>
      <c r="L456" s="33"/>
      <c r="M456" s="139" t="s">
        <v>28</v>
      </c>
      <c r="N456" s="140" t="s">
        <v>44</v>
      </c>
      <c r="P456" s="141">
        <f>O456*H456</f>
        <v>0</v>
      </c>
      <c r="Q456" s="141">
        <v>0</v>
      </c>
      <c r="R456" s="141">
        <f>Q456*H456</f>
        <v>0</v>
      </c>
      <c r="S456" s="141">
        <v>0</v>
      </c>
      <c r="T456" s="142">
        <f>S456*H456</f>
        <v>0</v>
      </c>
      <c r="AR456" s="143" t="s">
        <v>157</v>
      </c>
      <c r="AT456" s="143" t="s">
        <v>152</v>
      </c>
      <c r="AU456" s="143" t="s">
        <v>82</v>
      </c>
      <c r="AY456" s="18" t="s">
        <v>150</v>
      </c>
      <c r="BE456" s="144">
        <f>IF(N456="základní",J456,0)</f>
        <v>0</v>
      </c>
      <c r="BF456" s="144">
        <f>IF(N456="snížená",J456,0)</f>
        <v>0</v>
      </c>
      <c r="BG456" s="144">
        <f>IF(N456="zákl. přenesená",J456,0)</f>
        <v>0</v>
      </c>
      <c r="BH456" s="144">
        <f>IF(N456="sníž. přenesená",J456,0)</f>
        <v>0</v>
      </c>
      <c r="BI456" s="144">
        <f>IF(N456="nulová",J456,0)</f>
        <v>0</v>
      </c>
      <c r="BJ456" s="18" t="s">
        <v>80</v>
      </c>
      <c r="BK456" s="144">
        <f>ROUND(I456*H456,2)</f>
        <v>0</v>
      </c>
      <c r="BL456" s="18" t="s">
        <v>157</v>
      </c>
      <c r="BM456" s="143" t="s">
        <v>822</v>
      </c>
    </row>
    <row r="457" spans="2:65" s="1" customFormat="1" ht="19.5">
      <c r="B457" s="33"/>
      <c r="D457" s="145" t="s">
        <v>159</v>
      </c>
      <c r="F457" s="146" t="s">
        <v>806</v>
      </c>
      <c r="I457" s="147"/>
      <c r="L457" s="33"/>
      <c r="M457" s="148"/>
      <c r="T457" s="54"/>
      <c r="AT457" s="18" t="s">
        <v>159</v>
      </c>
      <c r="AU457" s="18" t="s">
        <v>82</v>
      </c>
    </row>
    <row r="458" spans="2:65" s="1" customFormat="1" ht="11.25">
      <c r="B458" s="33"/>
      <c r="D458" s="149" t="s">
        <v>161</v>
      </c>
      <c r="F458" s="150" t="s">
        <v>823</v>
      </c>
      <c r="I458" s="147"/>
      <c r="L458" s="33"/>
      <c r="M458" s="148"/>
      <c r="T458" s="54"/>
      <c r="AT458" s="18" t="s">
        <v>161</v>
      </c>
      <c r="AU458" s="18" t="s">
        <v>82</v>
      </c>
    </row>
    <row r="459" spans="2:65" s="1" customFormat="1" ht="19.5">
      <c r="B459" s="33"/>
      <c r="D459" s="145" t="s">
        <v>192</v>
      </c>
      <c r="F459" s="165" t="s">
        <v>193</v>
      </c>
      <c r="I459" s="147"/>
      <c r="L459" s="33"/>
      <c r="M459" s="148"/>
      <c r="T459" s="54"/>
      <c r="AT459" s="18" t="s">
        <v>192</v>
      </c>
      <c r="AU459" s="18" t="s">
        <v>82</v>
      </c>
    </row>
    <row r="460" spans="2:65" s="12" customFormat="1" ht="22.5">
      <c r="B460" s="151"/>
      <c r="D460" s="145" t="s">
        <v>163</v>
      </c>
      <c r="E460" s="152" t="s">
        <v>28</v>
      </c>
      <c r="F460" s="153" t="s">
        <v>1265</v>
      </c>
      <c r="H460" s="154">
        <v>127.241</v>
      </c>
      <c r="I460" s="155"/>
      <c r="L460" s="151"/>
      <c r="M460" s="156"/>
      <c r="T460" s="157"/>
      <c r="AT460" s="152" t="s">
        <v>163</v>
      </c>
      <c r="AU460" s="152" t="s">
        <v>82</v>
      </c>
      <c r="AV460" s="12" t="s">
        <v>82</v>
      </c>
      <c r="AW460" s="12" t="s">
        <v>35</v>
      </c>
      <c r="AX460" s="12" t="s">
        <v>73</v>
      </c>
      <c r="AY460" s="152" t="s">
        <v>150</v>
      </c>
    </row>
    <row r="461" spans="2:65" s="12" customFormat="1" ht="11.25">
      <c r="B461" s="151"/>
      <c r="D461" s="145" t="s">
        <v>163</v>
      </c>
      <c r="E461" s="152" t="s">
        <v>28</v>
      </c>
      <c r="F461" s="153" t="s">
        <v>1266</v>
      </c>
      <c r="H461" s="154">
        <v>218.29499999999999</v>
      </c>
      <c r="I461" s="155"/>
      <c r="L461" s="151"/>
      <c r="M461" s="156"/>
      <c r="T461" s="157"/>
      <c r="AT461" s="152" t="s">
        <v>163</v>
      </c>
      <c r="AU461" s="152" t="s">
        <v>82</v>
      </c>
      <c r="AV461" s="12" t="s">
        <v>82</v>
      </c>
      <c r="AW461" s="12" t="s">
        <v>35</v>
      </c>
      <c r="AX461" s="12" t="s">
        <v>73</v>
      </c>
      <c r="AY461" s="152" t="s">
        <v>150</v>
      </c>
    </row>
    <row r="462" spans="2:65" s="12" customFormat="1" ht="11.25">
      <c r="B462" s="151"/>
      <c r="D462" s="145" t="s">
        <v>163</v>
      </c>
      <c r="E462" s="152" t="s">
        <v>28</v>
      </c>
      <c r="F462" s="153" t="s">
        <v>1267</v>
      </c>
      <c r="H462" s="154">
        <v>281.03399999999999</v>
      </c>
      <c r="I462" s="155"/>
      <c r="L462" s="151"/>
      <c r="M462" s="156"/>
      <c r="T462" s="157"/>
      <c r="AT462" s="152" t="s">
        <v>163</v>
      </c>
      <c r="AU462" s="152" t="s">
        <v>82</v>
      </c>
      <c r="AV462" s="12" t="s">
        <v>82</v>
      </c>
      <c r="AW462" s="12" t="s">
        <v>35</v>
      </c>
      <c r="AX462" s="12" t="s">
        <v>73</v>
      </c>
      <c r="AY462" s="152" t="s">
        <v>150</v>
      </c>
    </row>
    <row r="463" spans="2:65" s="12" customFormat="1" ht="22.5">
      <c r="B463" s="151"/>
      <c r="D463" s="145" t="s">
        <v>163</v>
      </c>
      <c r="E463" s="152" t="s">
        <v>28</v>
      </c>
      <c r="F463" s="153" t="s">
        <v>1268</v>
      </c>
      <c r="H463" s="154">
        <v>13.516</v>
      </c>
      <c r="I463" s="155"/>
      <c r="L463" s="151"/>
      <c r="M463" s="156"/>
      <c r="T463" s="157"/>
      <c r="AT463" s="152" t="s">
        <v>163</v>
      </c>
      <c r="AU463" s="152" t="s">
        <v>82</v>
      </c>
      <c r="AV463" s="12" t="s">
        <v>82</v>
      </c>
      <c r="AW463" s="12" t="s">
        <v>35</v>
      </c>
      <c r="AX463" s="12" t="s">
        <v>73</v>
      </c>
      <c r="AY463" s="152" t="s">
        <v>150</v>
      </c>
    </row>
    <row r="464" spans="2:65" s="12" customFormat="1" ht="22.5">
      <c r="B464" s="151"/>
      <c r="D464" s="145" t="s">
        <v>163</v>
      </c>
      <c r="E464" s="152" t="s">
        <v>28</v>
      </c>
      <c r="F464" s="153" t="s">
        <v>1269</v>
      </c>
      <c r="H464" s="154">
        <v>6.9880000000000004</v>
      </c>
      <c r="I464" s="155"/>
      <c r="L464" s="151"/>
      <c r="M464" s="156"/>
      <c r="T464" s="157"/>
      <c r="AT464" s="152" t="s">
        <v>163</v>
      </c>
      <c r="AU464" s="152" t="s">
        <v>82</v>
      </c>
      <c r="AV464" s="12" t="s">
        <v>82</v>
      </c>
      <c r="AW464" s="12" t="s">
        <v>35</v>
      </c>
      <c r="AX464" s="12" t="s">
        <v>73</v>
      </c>
      <c r="AY464" s="152" t="s">
        <v>150</v>
      </c>
    </row>
    <row r="465" spans="2:65" s="13" customFormat="1" ht="11.25">
      <c r="B465" s="158"/>
      <c r="D465" s="145" t="s">
        <v>163</v>
      </c>
      <c r="E465" s="159" t="s">
        <v>28</v>
      </c>
      <c r="F465" s="160" t="s">
        <v>167</v>
      </c>
      <c r="H465" s="161">
        <v>647.07399999999996</v>
      </c>
      <c r="I465" s="162"/>
      <c r="L465" s="158"/>
      <c r="M465" s="163"/>
      <c r="T465" s="164"/>
      <c r="AT465" s="159" t="s">
        <v>163</v>
      </c>
      <c r="AU465" s="159" t="s">
        <v>82</v>
      </c>
      <c r="AV465" s="13" t="s">
        <v>157</v>
      </c>
      <c r="AW465" s="13" t="s">
        <v>35</v>
      </c>
      <c r="AX465" s="13" t="s">
        <v>80</v>
      </c>
      <c r="AY465" s="159" t="s">
        <v>150</v>
      </c>
    </row>
    <row r="466" spans="2:65" s="1" customFormat="1" ht="24.2" customHeight="1">
      <c r="B466" s="33"/>
      <c r="C466" s="132" t="s">
        <v>653</v>
      </c>
      <c r="D466" s="132" t="s">
        <v>152</v>
      </c>
      <c r="E466" s="133" t="s">
        <v>828</v>
      </c>
      <c r="F466" s="134" t="s">
        <v>829</v>
      </c>
      <c r="G466" s="135" t="s">
        <v>199</v>
      </c>
      <c r="H466" s="136">
        <v>6.8339999999999996</v>
      </c>
      <c r="I466" s="137"/>
      <c r="J466" s="138">
        <f>ROUND(I466*H466,2)</f>
        <v>0</v>
      </c>
      <c r="K466" s="134" t="s">
        <v>156</v>
      </c>
      <c r="L466" s="33"/>
      <c r="M466" s="139" t="s">
        <v>28</v>
      </c>
      <c r="N466" s="140" t="s">
        <v>44</v>
      </c>
      <c r="P466" s="141">
        <f>O466*H466</f>
        <v>0</v>
      </c>
      <c r="Q466" s="141">
        <v>0</v>
      </c>
      <c r="R466" s="141">
        <f>Q466*H466</f>
        <v>0</v>
      </c>
      <c r="S466" s="141">
        <v>0</v>
      </c>
      <c r="T466" s="142">
        <f>S466*H466</f>
        <v>0</v>
      </c>
      <c r="AR466" s="143" t="s">
        <v>157</v>
      </c>
      <c r="AT466" s="143" t="s">
        <v>152</v>
      </c>
      <c r="AU466" s="143" t="s">
        <v>82</v>
      </c>
      <c r="AY466" s="18" t="s">
        <v>150</v>
      </c>
      <c r="BE466" s="144">
        <f>IF(N466="základní",J466,0)</f>
        <v>0</v>
      </c>
      <c r="BF466" s="144">
        <f>IF(N466="snížená",J466,0)</f>
        <v>0</v>
      </c>
      <c r="BG466" s="144">
        <f>IF(N466="zákl. přenesená",J466,0)</f>
        <v>0</v>
      </c>
      <c r="BH466" s="144">
        <f>IF(N466="sníž. přenesená",J466,0)</f>
        <v>0</v>
      </c>
      <c r="BI466" s="144">
        <f>IF(N466="nulová",J466,0)</f>
        <v>0</v>
      </c>
      <c r="BJ466" s="18" t="s">
        <v>80</v>
      </c>
      <c r="BK466" s="144">
        <f>ROUND(I466*H466,2)</f>
        <v>0</v>
      </c>
      <c r="BL466" s="18" t="s">
        <v>157</v>
      </c>
      <c r="BM466" s="143" t="s">
        <v>1270</v>
      </c>
    </row>
    <row r="467" spans="2:65" s="1" customFormat="1" ht="11.25">
      <c r="B467" s="33"/>
      <c r="D467" s="145" t="s">
        <v>159</v>
      </c>
      <c r="F467" s="146" t="s">
        <v>831</v>
      </c>
      <c r="I467" s="147"/>
      <c r="L467" s="33"/>
      <c r="M467" s="148"/>
      <c r="T467" s="54"/>
      <c r="AT467" s="18" t="s">
        <v>159</v>
      </c>
      <c r="AU467" s="18" t="s">
        <v>82</v>
      </c>
    </row>
    <row r="468" spans="2:65" s="1" customFormat="1" ht="11.25">
      <c r="B468" s="33"/>
      <c r="D468" s="149" t="s">
        <v>161</v>
      </c>
      <c r="F468" s="150" t="s">
        <v>832</v>
      </c>
      <c r="I468" s="147"/>
      <c r="L468" s="33"/>
      <c r="M468" s="148"/>
      <c r="T468" s="54"/>
      <c r="AT468" s="18" t="s">
        <v>161</v>
      </c>
      <c r="AU468" s="18" t="s">
        <v>82</v>
      </c>
    </row>
    <row r="469" spans="2:65" s="12" customFormat="1" ht="11.25">
      <c r="B469" s="151"/>
      <c r="D469" s="145" t="s">
        <v>163</v>
      </c>
      <c r="E469" s="152" t="s">
        <v>28</v>
      </c>
      <c r="F469" s="153" t="s">
        <v>1271</v>
      </c>
      <c r="H469" s="154">
        <v>6.8339999999999996</v>
      </c>
      <c r="I469" s="155"/>
      <c r="L469" s="151"/>
      <c r="M469" s="156"/>
      <c r="T469" s="157"/>
      <c r="AT469" s="152" t="s">
        <v>163</v>
      </c>
      <c r="AU469" s="152" t="s">
        <v>82</v>
      </c>
      <c r="AV469" s="12" t="s">
        <v>82</v>
      </c>
      <c r="AW469" s="12" t="s">
        <v>35</v>
      </c>
      <c r="AX469" s="12" t="s">
        <v>80</v>
      </c>
      <c r="AY469" s="152" t="s">
        <v>150</v>
      </c>
    </row>
    <row r="470" spans="2:65" s="1" customFormat="1" ht="37.9" customHeight="1">
      <c r="B470" s="33"/>
      <c r="C470" s="132" t="s">
        <v>660</v>
      </c>
      <c r="D470" s="132" t="s">
        <v>152</v>
      </c>
      <c r="E470" s="133" t="s">
        <v>835</v>
      </c>
      <c r="F470" s="134" t="s">
        <v>836</v>
      </c>
      <c r="G470" s="135" t="s">
        <v>199</v>
      </c>
      <c r="H470" s="136">
        <v>45.363999999999997</v>
      </c>
      <c r="I470" s="137"/>
      <c r="J470" s="138">
        <f>ROUND(I470*H470,2)</f>
        <v>0</v>
      </c>
      <c r="K470" s="134" t="s">
        <v>156</v>
      </c>
      <c r="L470" s="33"/>
      <c r="M470" s="139" t="s">
        <v>28</v>
      </c>
      <c r="N470" s="140" t="s">
        <v>44</v>
      </c>
      <c r="P470" s="141">
        <f>O470*H470</f>
        <v>0</v>
      </c>
      <c r="Q470" s="141">
        <v>0</v>
      </c>
      <c r="R470" s="141">
        <f>Q470*H470</f>
        <v>0</v>
      </c>
      <c r="S470" s="141">
        <v>0</v>
      </c>
      <c r="T470" s="142">
        <f>S470*H470</f>
        <v>0</v>
      </c>
      <c r="AR470" s="143" t="s">
        <v>157</v>
      </c>
      <c r="AT470" s="143" t="s">
        <v>152</v>
      </c>
      <c r="AU470" s="143" t="s">
        <v>82</v>
      </c>
      <c r="AY470" s="18" t="s">
        <v>150</v>
      </c>
      <c r="BE470" s="144">
        <f>IF(N470="základní",J470,0)</f>
        <v>0</v>
      </c>
      <c r="BF470" s="144">
        <f>IF(N470="snížená",J470,0)</f>
        <v>0</v>
      </c>
      <c r="BG470" s="144">
        <f>IF(N470="zákl. přenesená",J470,0)</f>
        <v>0</v>
      </c>
      <c r="BH470" s="144">
        <f>IF(N470="sníž. přenesená",J470,0)</f>
        <v>0</v>
      </c>
      <c r="BI470" s="144">
        <f>IF(N470="nulová",J470,0)</f>
        <v>0</v>
      </c>
      <c r="BJ470" s="18" t="s">
        <v>80</v>
      </c>
      <c r="BK470" s="144">
        <f>ROUND(I470*H470,2)</f>
        <v>0</v>
      </c>
      <c r="BL470" s="18" t="s">
        <v>157</v>
      </c>
      <c r="BM470" s="143" t="s">
        <v>837</v>
      </c>
    </row>
    <row r="471" spans="2:65" s="1" customFormat="1" ht="29.25">
      <c r="B471" s="33"/>
      <c r="D471" s="145" t="s">
        <v>159</v>
      </c>
      <c r="F471" s="146" t="s">
        <v>838</v>
      </c>
      <c r="I471" s="147"/>
      <c r="L471" s="33"/>
      <c r="M471" s="148"/>
      <c r="T471" s="54"/>
      <c r="AT471" s="18" t="s">
        <v>159</v>
      </c>
      <c r="AU471" s="18" t="s">
        <v>82</v>
      </c>
    </row>
    <row r="472" spans="2:65" s="1" customFormat="1" ht="11.25">
      <c r="B472" s="33"/>
      <c r="D472" s="149" t="s">
        <v>161</v>
      </c>
      <c r="F472" s="150" t="s">
        <v>839</v>
      </c>
      <c r="I472" s="147"/>
      <c r="L472" s="33"/>
      <c r="M472" s="148"/>
      <c r="T472" s="54"/>
      <c r="AT472" s="18" t="s">
        <v>161</v>
      </c>
      <c r="AU472" s="18" t="s">
        <v>82</v>
      </c>
    </row>
    <row r="473" spans="2:65" s="12" customFormat="1" ht="11.25">
      <c r="B473" s="151"/>
      <c r="D473" s="145" t="s">
        <v>163</v>
      </c>
      <c r="E473" s="152" t="s">
        <v>28</v>
      </c>
      <c r="F473" s="153" t="s">
        <v>1272</v>
      </c>
      <c r="H473" s="154">
        <v>14.138</v>
      </c>
      <c r="I473" s="155"/>
      <c r="L473" s="151"/>
      <c r="M473" s="156"/>
      <c r="T473" s="157"/>
      <c r="AT473" s="152" t="s">
        <v>163</v>
      </c>
      <c r="AU473" s="152" t="s">
        <v>82</v>
      </c>
      <c r="AV473" s="12" t="s">
        <v>82</v>
      </c>
      <c r="AW473" s="12" t="s">
        <v>35</v>
      </c>
      <c r="AX473" s="12" t="s">
        <v>73</v>
      </c>
      <c r="AY473" s="152" t="s">
        <v>150</v>
      </c>
    </row>
    <row r="474" spans="2:65" s="12" customFormat="1" ht="11.25">
      <c r="B474" s="151"/>
      <c r="D474" s="145" t="s">
        <v>163</v>
      </c>
      <c r="E474" s="152" t="s">
        <v>28</v>
      </c>
      <c r="F474" s="153" t="s">
        <v>1273</v>
      </c>
      <c r="H474" s="154">
        <v>31.225999999999999</v>
      </c>
      <c r="I474" s="155"/>
      <c r="L474" s="151"/>
      <c r="M474" s="156"/>
      <c r="T474" s="157"/>
      <c r="AT474" s="152" t="s">
        <v>163</v>
      </c>
      <c r="AU474" s="152" t="s">
        <v>82</v>
      </c>
      <c r="AV474" s="12" t="s">
        <v>82</v>
      </c>
      <c r="AW474" s="12" t="s">
        <v>35</v>
      </c>
      <c r="AX474" s="12" t="s">
        <v>73</v>
      </c>
      <c r="AY474" s="152" t="s">
        <v>150</v>
      </c>
    </row>
    <row r="475" spans="2:65" s="13" customFormat="1" ht="11.25">
      <c r="B475" s="158"/>
      <c r="D475" s="145" t="s">
        <v>163</v>
      </c>
      <c r="E475" s="159" t="s">
        <v>28</v>
      </c>
      <c r="F475" s="160" t="s">
        <v>167</v>
      </c>
      <c r="H475" s="161">
        <v>45.363999999999997</v>
      </c>
      <c r="I475" s="162"/>
      <c r="L475" s="158"/>
      <c r="M475" s="163"/>
      <c r="T475" s="164"/>
      <c r="AT475" s="159" t="s">
        <v>163</v>
      </c>
      <c r="AU475" s="159" t="s">
        <v>82</v>
      </c>
      <c r="AV475" s="13" t="s">
        <v>157</v>
      </c>
      <c r="AW475" s="13" t="s">
        <v>35</v>
      </c>
      <c r="AX475" s="13" t="s">
        <v>80</v>
      </c>
      <c r="AY475" s="159" t="s">
        <v>150</v>
      </c>
    </row>
    <row r="476" spans="2:65" s="1" customFormat="1" ht="44.25" customHeight="1">
      <c r="B476" s="33"/>
      <c r="C476" s="132" t="s">
        <v>666</v>
      </c>
      <c r="D476" s="132" t="s">
        <v>152</v>
      </c>
      <c r="E476" s="133" t="s">
        <v>842</v>
      </c>
      <c r="F476" s="134" t="s">
        <v>843</v>
      </c>
      <c r="G476" s="135" t="s">
        <v>199</v>
      </c>
      <c r="H476" s="136">
        <v>50.183999999999997</v>
      </c>
      <c r="I476" s="137"/>
      <c r="J476" s="138">
        <f>ROUND(I476*H476,2)</f>
        <v>0</v>
      </c>
      <c r="K476" s="134" t="s">
        <v>156</v>
      </c>
      <c r="L476" s="33"/>
      <c r="M476" s="139" t="s">
        <v>28</v>
      </c>
      <c r="N476" s="140" t="s">
        <v>44</v>
      </c>
      <c r="P476" s="141">
        <f>O476*H476</f>
        <v>0</v>
      </c>
      <c r="Q476" s="141">
        <v>0</v>
      </c>
      <c r="R476" s="141">
        <f>Q476*H476</f>
        <v>0</v>
      </c>
      <c r="S476" s="141">
        <v>0</v>
      </c>
      <c r="T476" s="142">
        <f>S476*H476</f>
        <v>0</v>
      </c>
      <c r="AR476" s="143" t="s">
        <v>157</v>
      </c>
      <c r="AT476" s="143" t="s">
        <v>152</v>
      </c>
      <c r="AU476" s="143" t="s">
        <v>82</v>
      </c>
      <c r="AY476" s="18" t="s">
        <v>150</v>
      </c>
      <c r="BE476" s="144">
        <f>IF(N476="základní",J476,0)</f>
        <v>0</v>
      </c>
      <c r="BF476" s="144">
        <f>IF(N476="snížená",J476,0)</f>
        <v>0</v>
      </c>
      <c r="BG476" s="144">
        <f>IF(N476="zákl. přenesená",J476,0)</f>
        <v>0</v>
      </c>
      <c r="BH476" s="144">
        <f>IF(N476="sníž. přenesená",J476,0)</f>
        <v>0</v>
      </c>
      <c r="BI476" s="144">
        <f>IF(N476="nulová",J476,0)</f>
        <v>0</v>
      </c>
      <c r="BJ476" s="18" t="s">
        <v>80</v>
      </c>
      <c r="BK476" s="144">
        <f>ROUND(I476*H476,2)</f>
        <v>0</v>
      </c>
      <c r="BL476" s="18" t="s">
        <v>157</v>
      </c>
      <c r="BM476" s="143" t="s">
        <v>844</v>
      </c>
    </row>
    <row r="477" spans="2:65" s="1" customFormat="1" ht="29.25">
      <c r="B477" s="33"/>
      <c r="D477" s="145" t="s">
        <v>159</v>
      </c>
      <c r="F477" s="146" t="s">
        <v>201</v>
      </c>
      <c r="I477" s="147"/>
      <c r="L477" s="33"/>
      <c r="M477" s="148"/>
      <c r="T477" s="54"/>
      <c r="AT477" s="18" t="s">
        <v>159</v>
      </c>
      <c r="AU477" s="18" t="s">
        <v>82</v>
      </c>
    </row>
    <row r="478" spans="2:65" s="1" customFormat="1" ht="11.25">
      <c r="B478" s="33"/>
      <c r="D478" s="149" t="s">
        <v>161</v>
      </c>
      <c r="F478" s="150" t="s">
        <v>845</v>
      </c>
      <c r="I478" s="147"/>
      <c r="L478" s="33"/>
      <c r="M478" s="148"/>
      <c r="T478" s="54"/>
      <c r="AT478" s="18" t="s">
        <v>161</v>
      </c>
      <c r="AU478" s="18" t="s">
        <v>82</v>
      </c>
    </row>
    <row r="479" spans="2:65" s="12" customFormat="1" ht="22.5">
      <c r="B479" s="151"/>
      <c r="D479" s="145" t="s">
        <v>163</v>
      </c>
      <c r="E479" s="152" t="s">
        <v>28</v>
      </c>
      <c r="F479" s="153" t="s">
        <v>1274</v>
      </c>
      <c r="H479" s="154">
        <v>50.183999999999997</v>
      </c>
      <c r="I479" s="155"/>
      <c r="L479" s="151"/>
      <c r="M479" s="156"/>
      <c r="T479" s="157"/>
      <c r="AT479" s="152" t="s">
        <v>163</v>
      </c>
      <c r="AU479" s="152" t="s">
        <v>82</v>
      </c>
      <c r="AV479" s="12" t="s">
        <v>82</v>
      </c>
      <c r="AW479" s="12" t="s">
        <v>35</v>
      </c>
      <c r="AX479" s="12" t="s">
        <v>73</v>
      </c>
      <c r="AY479" s="152" t="s">
        <v>150</v>
      </c>
    </row>
    <row r="480" spans="2:65" s="13" customFormat="1" ht="11.25">
      <c r="B480" s="158"/>
      <c r="D480" s="145" t="s">
        <v>163</v>
      </c>
      <c r="E480" s="159" t="s">
        <v>28</v>
      </c>
      <c r="F480" s="160" t="s">
        <v>167</v>
      </c>
      <c r="H480" s="161">
        <v>50.183999999999997</v>
      </c>
      <c r="I480" s="162"/>
      <c r="L480" s="158"/>
      <c r="M480" s="163"/>
      <c r="T480" s="164"/>
      <c r="AT480" s="159" t="s">
        <v>163</v>
      </c>
      <c r="AU480" s="159" t="s">
        <v>82</v>
      </c>
      <c r="AV480" s="13" t="s">
        <v>157</v>
      </c>
      <c r="AW480" s="13" t="s">
        <v>35</v>
      </c>
      <c r="AX480" s="13" t="s">
        <v>80</v>
      </c>
      <c r="AY480" s="159" t="s">
        <v>150</v>
      </c>
    </row>
    <row r="481" spans="2:65" s="1" customFormat="1" ht="44.25" customHeight="1">
      <c r="B481" s="33"/>
      <c r="C481" s="132" t="s">
        <v>673</v>
      </c>
      <c r="D481" s="132" t="s">
        <v>152</v>
      </c>
      <c r="E481" s="133" t="s">
        <v>849</v>
      </c>
      <c r="F481" s="134" t="s">
        <v>850</v>
      </c>
      <c r="G481" s="135" t="s">
        <v>199</v>
      </c>
      <c r="H481" s="136">
        <v>36.469000000000001</v>
      </c>
      <c r="I481" s="137"/>
      <c r="J481" s="138">
        <f>ROUND(I481*H481,2)</f>
        <v>0</v>
      </c>
      <c r="K481" s="134" t="s">
        <v>156</v>
      </c>
      <c r="L481" s="33"/>
      <c r="M481" s="139" t="s">
        <v>28</v>
      </c>
      <c r="N481" s="140" t="s">
        <v>44</v>
      </c>
      <c r="P481" s="141">
        <f>O481*H481</f>
        <v>0</v>
      </c>
      <c r="Q481" s="141">
        <v>0</v>
      </c>
      <c r="R481" s="141">
        <f>Q481*H481</f>
        <v>0</v>
      </c>
      <c r="S481" s="141">
        <v>0</v>
      </c>
      <c r="T481" s="142">
        <f>S481*H481</f>
        <v>0</v>
      </c>
      <c r="AR481" s="143" t="s">
        <v>157</v>
      </c>
      <c r="AT481" s="143" t="s">
        <v>152</v>
      </c>
      <c r="AU481" s="143" t="s">
        <v>82</v>
      </c>
      <c r="AY481" s="18" t="s">
        <v>150</v>
      </c>
      <c r="BE481" s="144">
        <f>IF(N481="základní",J481,0)</f>
        <v>0</v>
      </c>
      <c r="BF481" s="144">
        <f>IF(N481="snížená",J481,0)</f>
        <v>0</v>
      </c>
      <c r="BG481" s="144">
        <f>IF(N481="zákl. přenesená",J481,0)</f>
        <v>0</v>
      </c>
      <c r="BH481" s="144">
        <f>IF(N481="sníž. přenesená",J481,0)</f>
        <v>0</v>
      </c>
      <c r="BI481" s="144">
        <f>IF(N481="nulová",J481,0)</f>
        <v>0</v>
      </c>
      <c r="BJ481" s="18" t="s">
        <v>80</v>
      </c>
      <c r="BK481" s="144">
        <f>ROUND(I481*H481,2)</f>
        <v>0</v>
      </c>
      <c r="BL481" s="18" t="s">
        <v>157</v>
      </c>
      <c r="BM481" s="143" t="s">
        <v>851</v>
      </c>
    </row>
    <row r="482" spans="2:65" s="1" customFormat="1" ht="29.25">
      <c r="B482" s="33"/>
      <c r="D482" s="145" t="s">
        <v>159</v>
      </c>
      <c r="F482" s="146" t="s">
        <v>852</v>
      </c>
      <c r="I482" s="147"/>
      <c r="L482" s="33"/>
      <c r="M482" s="148"/>
      <c r="T482" s="54"/>
      <c r="AT482" s="18" t="s">
        <v>159</v>
      </c>
      <c r="AU482" s="18" t="s">
        <v>82</v>
      </c>
    </row>
    <row r="483" spans="2:65" s="1" customFormat="1" ht="11.25">
      <c r="B483" s="33"/>
      <c r="D483" s="149" t="s">
        <v>161</v>
      </c>
      <c r="F483" s="150" t="s">
        <v>853</v>
      </c>
      <c r="I483" s="147"/>
      <c r="L483" s="33"/>
      <c r="M483" s="148"/>
      <c r="T483" s="54"/>
      <c r="AT483" s="18" t="s">
        <v>161</v>
      </c>
      <c r="AU483" s="18" t="s">
        <v>82</v>
      </c>
    </row>
    <row r="484" spans="2:65" s="12" customFormat="1" ht="11.25">
      <c r="B484" s="151"/>
      <c r="D484" s="145" t="s">
        <v>163</v>
      </c>
      <c r="E484" s="152" t="s">
        <v>28</v>
      </c>
      <c r="F484" s="153" t="s">
        <v>1275</v>
      </c>
      <c r="H484" s="154">
        <v>12.214</v>
      </c>
      <c r="I484" s="155"/>
      <c r="L484" s="151"/>
      <c r="M484" s="156"/>
      <c r="T484" s="157"/>
      <c r="AT484" s="152" t="s">
        <v>163</v>
      </c>
      <c r="AU484" s="152" t="s">
        <v>82</v>
      </c>
      <c r="AV484" s="12" t="s">
        <v>82</v>
      </c>
      <c r="AW484" s="12" t="s">
        <v>35</v>
      </c>
      <c r="AX484" s="12" t="s">
        <v>73</v>
      </c>
      <c r="AY484" s="152" t="s">
        <v>150</v>
      </c>
    </row>
    <row r="485" spans="2:65" s="12" customFormat="1" ht="11.25">
      <c r="B485" s="151"/>
      <c r="D485" s="145" t="s">
        <v>163</v>
      </c>
      <c r="E485" s="152" t="s">
        <v>28</v>
      </c>
      <c r="F485" s="153" t="s">
        <v>1276</v>
      </c>
      <c r="H485" s="154">
        <v>24.254999999999999</v>
      </c>
      <c r="I485" s="155"/>
      <c r="L485" s="151"/>
      <c r="M485" s="156"/>
      <c r="T485" s="157"/>
      <c r="AT485" s="152" t="s">
        <v>163</v>
      </c>
      <c r="AU485" s="152" t="s">
        <v>82</v>
      </c>
      <c r="AV485" s="12" t="s">
        <v>82</v>
      </c>
      <c r="AW485" s="12" t="s">
        <v>35</v>
      </c>
      <c r="AX485" s="12" t="s">
        <v>73</v>
      </c>
      <c r="AY485" s="152" t="s">
        <v>150</v>
      </c>
    </row>
    <row r="486" spans="2:65" s="13" customFormat="1" ht="11.25">
      <c r="B486" s="158"/>
      <c r="D486" s="145" t="s">
        <v>163</v>
      </c>
      <c r="E486" s="159" t="s">
        <v>28</v>
      </c>
      <c r="F486" s="160" t="s">
        <v>167</v>
      </c>
      <c r="H486" s="161">
        <v>36.469000000000001</v>
      </c>
      <c r="I486" s="162"/>
      <c r="L486" s="158"/>
      <c r="M486" s="163"/>
      <c r="T486" s="164"/>
      <c r="AT486" s="159" t="s">
        <v>163</v>
      </c>
      <c r="AU486" s="159" t="s">
        <v>82</v>
      </c>
      <c r="AV486" s="13" t="s">
        <v>157</v>
      </c>
      <c r="AW486" s="13" t="s">
        <v>35</v>
      </c>
      <c r="AX486" s="13" t="s">
        <v>80</v>
      </c>
      <c r="AY486" s="159" t="s">
        <v>150</v>
      </c>
    </row>
    <row r="487" spans="2:65" s="11" customFormat="1" ht="22.9" customHeight="1">
      <c r="B487" s="120"/>
      <c r="D487" s="121" t="s">
        <v>72</v>
      </c>
      <c r="E487" s="130" t="s">
        <v>855</v>
      </c>
      <c r="F487" s="130" t="s">
        <v>856</v>
      </c>
      <c r="I487" s="123"/>
      <c r="J487" s="131">
        <f>BK487</f>
        <v>0</v>
      </c>
      <c r="L487" s="120"/>
      <c r="M487" s="125"/>
      <c r="P487" s="126">
        <f>SUM(P488:P490)</f>
        <v>0</v>
      </c>
      <c r="R487" s="126">
        <f>SUM(R488:R490)</f>
        <v>0</v>
      </c>
      <c r="T487" s="127">
        <f>SUM(T488:T490)</f>
        <v>0</v>
      </c>
      <c r="AR487" s="121" t="s">
        <v>80</v>
      </c>
      <c r="AT487" s="128" t="s">
        <v>72</v>
      </c>
      <c r="AU487" s="128" t="s">
        <v>80</v>
      </c>
      <c r="AY487" s="121" t="s">
        <v>150</v>
      </c>
      <c r="BK487" s="129">
        <f>SUM(BK488:BK490)</f>
        <v>0</v>
      </c>
    </row>
    <row r="488" spans="2:65" s="1" customFormat="1" ht="24.2" customHeight="1">
      <c r="B488" s="33"/>
      <c r="C488" s="132" t="s">
        <v>680</v>
      </c>
      <c r="D488" s="132" t="s">
        <v>152</v>
      </c>
      <c r="E488" s="133" t="s">
        <v>858</v>
      </c>
      <c r="F488" s="134" t="s">
        <v>859</v>
      </c>
      <c r="G488" s="135" t="s">
        <v>199</v>
      </c>
      <c r="H488" s="136">
        <v>150.34299999999999</v>
      </c>
      <c r="I488" s="137"/>
      <c r="J488" s="138">
        <f>ROUND(I488*H488,2)</f>
        <v>0</v>
      </c>
      <c r="K488" s="134" t="s">
        <v>156</v>
      </c>
      <c r="L488" s="33"/>
      <c r="M488" s="139" t="s">
        <v>28</v>
      </c>
      <c r="N488" s="140" t="s">
        <v>44</v>
      </c>
      <c r="P488" s="141">
        <f>O488*H488</f>
        <v>0</v>
      </c>
      <c r="Q488" s="141">
        <v>0</v>
      </c>
      <c r="R488" s="141">
        <f>Q488*H488</f>
        <v>0</v>
      </c>
      <c r="S488" s="141">
        <v>0</v>
      </c>
      <c r="T488" s="142">
        <f>S488*H488</f>
        <v>0</v>
      </c>
      <c r="AR488" s="143" t="s">
        <v>157</v>
      </c>
      <c r="AT488" s="143" t="s">
        <v>152</v>
      </c>
      <c r="AU488" s="143" t="s">
        <v>82</v>
      </c>
      <c r="AY488" s="18" t="s">
        <v>150</v>
      </c>
      <c r="BE488" s="144">
        <f>IF(N488="základní",J488,0)</f>
        <v>0</v>
      </c>
      <c r="BF488" s="144">
        <f>IF(N488="snížená",J488,0)</f>
        <v>0</v>
      </c>
      <c r="BG488" s="144">
        <f>IF(N488="zákl. přenesená",J488,0)</f>
        <v>0</v>
      </c>
      <c r="BH488" s="144">
        <f>IF(N488="sníž. přenesená",J488,0)</f>
        <v>0</v>
      </c>
      <c r="BI488" s="144">
        <f>IF(N488="nulová",J488,0)</f>
        <v>0</v>
      </c>
      <c r="BJ488" s="18" t="s">
        <v>80</v>
      </c>
      <c r="BK488" s="144">
        <f>ROUND(I488*H488,2)</f>
        <v>0</v>
      </c>
      <c r="BL488" s="18" t="s">
        <v>157</v>
      </c>
      <c r="BM488" s="143" t="s">
        <v>860</v>
      </c>
    </row>
    <row r="489" spans="2:65" s="1" customFormat="1" ht="19.5">
      <c r="B489" s="33"/>
      <c r="D489" s="145" t="s">
        <v>159</v>
      </c>
      <c r="F489" s="146" t="s">
        <v>861</v>
      </c>
      <c r="I489" s="147"/>
      <c r="L489" s="33"/>
      <c r="M489" s="148"/>
      <c r="T489" s="54"/>
      <c r="AT489" s="18" t="s">
        <v>159</v>
      </c>
      <c r="AU489" s="18" t="s">
        <v>82</v>
      </c>
    </row>
    <row r="490" spans="2:65" s="1" customFormat="1" ht="11.25">
      <c r="B490" s="33"/>
      <c r="D490" s="149" t="s">
        <v>161</v>
      </c>
      <c r="F490" s="150" t="s">
        <v>862</v>
      </c>
      <c r="I490" s="147"/>
      <c r="L490" s="33"/>
      <c r="M490" s="189"/>
      <c r="N490" s="190"/>
      <c r="O490" s="190"/>
      <c r="P490" s="190"/>
      <c r="Q490" s="190"/>
      <c r="R490" s="190"/>
      <c r="S490" s="190"/>
      <c r="T490" s="191"/>
      <c r="AT490" s="18" t="s">
        <v>161</v>
      </c>
      <c r="AU490" s="18" t="s">
        <v>82</v>
      </c>
    </row>
    <row r="491" spans="2:65" s="1" customFormat="1" ht="6.95" customHeight="1">
      <c r="B491" s="42"/>
      <c r="C491" s="43"/>
      <c r="D491" s="43"/>
      <c r="E491" s="43"/>
      <c r="F491" s="43"/>
      <c r="G491" s="43"/>
      <c r="H491" s="43"/>
      <c r="I491" s="43"/>
      <c r="J491" s="43"/>
      <c r="K491" s="43"/>
      <c r="L491" s="33"/>
    </row>
  </sheetData>
  <sheetProtection algorithmName="SHA-512" hashValue="168Bto5MQuB8jtMwJggSs/tMsGSfRe3Saq2dJmiAj62eJ+ixUIBkwfiNjGGuxqZu+KR8ZMb6YGsM1NXODYGmeA==" saltValue="JtTcMFknmakf5P2mzRDMt+MjzbbxF/cyNP1F7RcctWpJHmp6svdHYCT+Qmwu1UUv+0vqBz2ZzfjTD8VzeaBbsA==" spinCount="100000" sheet="1" objects="1" scenarios="1" formatColumns="0" formatRows="0" autoFilter="0"/>
  <autoFilter ref="C91:K490" xr:uid="{00000000-0009-0000-0000-000004000000}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hyperlinks>
    <hyperlink ref="F97" r:id="rId1" xr:uid="{00000000-0004-0000-0400-000000000000}"/>
    <hyperlink ref="F103" r:id="rId2" xr:uid="{00000000-0004-0000-0400-000001000000}"/>
    <hyperlink ref="F108" r:id="rId3" xr:uid="{00000000-0004-0000-0400-000002000000}"/>
    <hyperlink ref="F113" r:id="rId4" xr:uid="{00000000-0004-0000-0400-000003000000}"/>
    <hyperlink ref="F119" r:id="rId5" xr:uid="{00000000-0004-0000-0400-000004000000}"/>
    <hyperlink ref="F125" r:id="rId6" xr:uid="{00000000-0004-0000-0400-000005000000}"/>
    <hyperlink ref="F129" r:id="rId7" xr:uid="{00000000-0004-0000-0400-000006000000}"/>
    <hyperlink ref="F134" r:id="rId8" xr:uid="{00000000-0004-0000-0400-000007000000}"/>
    <hyperlink ref="F138" r:id="rId9" xr:uid="{00000000-0004-0000-0400-000008000000}"/>
    <hyperlink ref="F142" r:id="rId10" xr:uid="{00000000-0004-0000-0400-000009000000}"/>
    <hyperlink ref="F146" r:id="rId11" xr:uid="{00000000-0004-0000-0400-00000A000000}"/>
    <hyperlink ref="F157" r:id="rId12" xr:uid="{00000000-0004-0000-0400-00000B000000}"/>
    <hyperlink ref="F162" r:id="rId13" xr:uid="{00000000-0004-0000-0400-00000C000000}"/>
    <hyperlink ref="F186" r:id="rId14" xr:uid="{00000000-0004-0000-0400-00000D000000}"/>
    <hyperlink ref="F193" r:id="rId15" xr:uid="{00000000-0004-0000-0400-00000E000000}"/>
    <hyperlink ref="F213" r:id="rId16" xr:uid="{00000000-0004-0000-0400-00000F000000}"/>
    <hyperlink ref="F220" r:id="rId17" xr:uid="{00000000-0004-0000-0400-000010000000}"/>
    <hyperlink ref="F229" r:id="rId18" xr:uid="{00000000-0004-0000-0400-000011000000}"/>
    <hyperlink ref="F237" r:id="rId19" xr:uid="{00000000-0004-0000-0400-000012000000}"/>
    <hyperlink ref="F243" r:id="rId20" xr:uid="{00000000-0004-0000-0400-000013000000}"/>
    <hyperlink ref="F247" r:id="rId21" xr:uid="{00000000-0004-0000-0400-000014000000}"/>
    <hyperlink ref="F251" r:id="rId22" xr:uid="{00000000-0004-0000-0400-000015000000}"/>
    <hyperlink ref="F255" r:id="rId23" xr:uid="{00000000-0004-0000-0400-000016000000}"/>
    <hyperlink ref="F262" r:id="rId24" xr:uid="{00000000-0004-0000-0400-000017000000}"/>
    <hyperlink ref="F266" r:id="rId25" xr:uid="{00000000-0004-0000-0400-000018000000}"/>
    <hyperlink ref="F270" r:id="rId26" xr:uid="{00000000-0004-0000-0400-000019000000}"/>
    <hyperlink ref="F281" r:id="rId27" xr:uid="{00000000-0004-0000-0400-00001A000000}"/>
    <hyperlink ref="F303" r:id="rId28" xr:uid="{00000000-0004-0000-0400-00001B000000}"/>
    <hyperlink ref="F315" r:id="rId29" xr:uid="{00000000-0004-0000-0400-00001C000000}"/>
    <hyperlink ref="F343" r:id="rId30" xr:uid="{00000000-0004-0000-0400-00001D000000}"/>
    <hyperlink ref="F348" r:id="rId31" xr:uid="{00000000-0004-0000-0400-00001E000000}"/>
    <hyperlink ref="F352" r:id="rId32" xr:uid="{00000000-0004-0000-0400-00001F000000}"/>
    <hyperlink ref="F356" r:id="rId33" xr:uid="{00000000-0004-0000-0400-000020000000}"/>
    <hyperlink ref="F360" r:id="rId34" xr:uid="{00000000-0004-0000-0400-000021000000}"/>
    <hyperlink ref="F364" r:id="rId35" xr:uid="{00000000-0004-0000-0400-000022000000}"/>
    <hyperlink ref="F368" r:id="rId36" xr:uid="{00000000-0004-0000-0400-000023000000}"/>
    <hyperlink ref="F372" r:id="rId37" xr:uid="{00000000-0004-0000-0400-000024000000}"/>
    <hyperlink ref="F376" r:id="rId38" xr:uid="{00000000-0004-0000-0400-000025000000}"/>
    <hyperlink ref="F380" r:id="rId39" xr:uid="{00000000-0004-0000-0400-000026000000}"/>
    <hyperlink ref="F385" r:id="rId40" xr:uid="{00000000-0004-0000-0400-000027000000}"/>
    <hyperlink ref="F392" r:id="rId41" xr:uid="{00000000-0004-0000-0400-000028000000}"/>
    <hyperlink ref="F396" r:id="rId42" xr:uid="{00000000-0004-0000-0400-000029000000}"/>
    <hyperlink ref="F403" r:id="rId43" xr:uid="{00000000-0004-0000-0400-00002A000000}"/>
    <hyperlink ref="F407" r:id="rId44" xr:uid="{00000000-0004-0000-0400-00002B000000}"/>
    <hyperlink ref="F411" r:id="rId45" xr:uid="{00000000-0004-0000-0400-00002C000000}"/>
    <hyperlink ref="F415" r:id="rId46" xr:uid="{00000000-0004-0000-0400-00002D000000}"/>
    <hyperlink ref="F419" r:id="rId47" xr:uid="{00000000-0004-0000-0400-00002E000000}"/>
    <hyperlink ref="F423" r:id="rId48" xr:uid="{00000000-0004-0000-0400-00002F000000}"/>
    <hyperlink ref="F427" r:id="rId49" xr:uid="{00000000-0004-0000-0400-000030000000}"/>
    <hyperlink ref="F431" r:id="rId50" xr:uid="{00000000-0004-0000-0400-000031000000}"/>
    <hyperlink ref="F436" r:id="rId51" xr:uid="{00000000-0004-0000-0400-000032000000}"/>
    <hyperlink ref="F442" r:id="rId52" xr:uid="{00000000-0004-0000-0400-000033000000}"/>
    <hyperlink ref="F449" r:id="rId53" xr:uid="{00000000-0004-0000-0400-000034000000}"/>
    <hyperlink ref="F458" r:id="rId54" xr:uid="{00000000-0004-0000-0400-000035000000}"/>
    <hyperlink ref="F468" r:id="rId55" xr:uid="{00000000-0004-0000-0400-000036000000}"/>
    <hyperlink ref="F472" r:id="rId56" xr:uid="{00000000-0004-0000-0400-000037000000}"/>
    <hyperlink ref="F478" r:id="rId57" xr:uid="{00000000-0004-0000-0400-000038000000}"/>
    <hyperlink ref="F483" r:id="rId58" xr:uid="{00000000-0004-0000-0400-000039000000}"/>
    <hyperlink ref="F490" r:id="rId59" xr:uid="{00000000-0004-0000-0400-00003A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6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201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98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1036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1277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28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tr">
        <f>IF('Rekapitulace stavby'!AN16="","",'Rekapitulace stavby'!AN16)</f>
        <v/>
      </c>
      <c r="L22" s="33"/>
    </row>
    <row r="23" spans="2:12" s="1" customFormat="1" ht="18" customHeight="1">
      <c r="B23" s="33"/>
      <c r="E23" s="26" t="str">
        <f>IF('Rekapitulace stavby'!E17="","",'Rekapitulace stavby'!E17)</f>
        <v>PK dopravní s.r.o.</v>
      </c>
      <c r="I23" s="28" t="s">
        <v>30</v>
      </c>
      <c r="J23" s="26" t="str">
        <f>IF('Rekapitulace stavby'!AN17="","",'Rekapitulace stavby'!AN17)</f>
        <v/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ROUND(J90,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ROUND((SUM(BE90:BE200)),  2)</f>
        <v>0</v>
      </c>
      <c r="I35" s="94">
        <v>0.21</v>
      </c>
      <c r="J35" s="84">
        <f>ROUND(((SUM(BE90:BE200))*I35),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ROUND((SUM(BF90:BF200)),  2)</f>
        <v>0</v>
      </c>
      <c r="I36" s="94">
        <v>0.12</v>
      </c>
      <c r="J36" s="84">
        <f>ROUND(((SUM(BF90:BF200))*I36),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ROUND((SUM(BG90:BG200)),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ROUND((SUM(BH90:BH200)),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ROUND((SUM(BI90:BI200)),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1036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402 - Veřejné osvětlení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J90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864</v>
      </c>
      <c r="E64" s="106"/>
      <c r="F64" s="106"/>
      <c r="G64" s="106"/>
      <c r="H64" s="106"/>
      <c r="I64" s="106"/>
      <c r="J64" s="107">
        <f>J91</f>
        <v>0</v>
      </c>
      <c r="L64" s="104"/>
    </row>
    <row r="65" spans="2:12" s="8" customFormat="1" ht="24.95" customHeight="1">
      <c r="B65" s="104"/>
      <c r="D65" s="105" t="s">
        <v>865</v>
      </c>
      <c r="E65" s="106"/>
      <c r="F65" s="106"/>
      <c r="G65" s="106"/>
      <c r="H65" s="106"/>
      <c r="I65" s="106"/>
      <c r="J65" s="107">
        <f>J139</f>
        <v>0</v>
      </c>
      <c r="L65" s="104"/>
    </row>
    <row r="66" spans="2:12" s="8" customFormat="1" ht="24.95" customHeight="1">
      <c r="B66" s="104"/>
      <c r="D66" s="105" t="s">
        <v>866</v>
      </c>
      <c r="E66" s="106"/>
      <c r="F66" s="106"/>
      <c r="G66" s="106"/>
      <c r="H66" s="106"/>
      <c r="I66" s="106"/>
      <c r="J66" s="107">
        <f>J144</f>
        <v>0</v>
      </c>
      <c r="L66" s="104"/>
    </row>
    <row r="67" spans="2:12" s="8" customFormat="1" ht="24.95" customHeight="1">
      <c r="B67" s="104"/>
      <c r="D67" s="105" t="s">
        <v>867</v>
      </c>
      <c r="E67" s="106"/>
      <c r="F67" s="106"/>
      <c r="G67" s="106"/>
      <c r="H67" s="106"/>
      <c r="I67" s="106"/>
      <c r="J67" s="107">
        <f>J183</f>
        <v>0</v>
      </c>
      <c r="L67" s="104"/>
    </row>
    <row r="68" spans="2:12" s="8" customFormat="1" ht="24.95" customHeight="1">
      <c r="B68" s="104"/>
      <c r="D68" s="105" t="s">
        <v>868</v>
      </c>
      <c r="E68" s="106"/>
      <c r="F68" s="106"/>
      <c r="G68" s="106"/>
      <c r="H68" s="106"/>
      <c r="I68" s="106"/>
      <c r="J68" s="107">
        <f>J196</f>
        <v>0</v>
      </c>
      <c r="L68" s="104"/>
    </row>
    <row r="69" spans="2:12" s="1" customFormat="1" ht="21.75" customHeight="1">
      <c r="B69" s="33"/>
      <c r="L69" s="33"/>
    </row>
    <row r="70" spans="2:12" s="1" customFormat="1" ht="6.95" customHeight="1"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33"/>
    </row>
    <row r="74" spans="2:12" s="1" customFormat="1" ht="6.95" customHeight="1">
      <c r="B74" s="44"/>
      <c r="C74" s="45"/>
      <c r="D74" s="45"/>
      <c r="E74" s="45"/>
      <c r="F74" s="45"/>
      <c r="G74" s="45"/>
      <c r="H74" s="45"/>
      <c r="I74" s="45"/>
      <c r="J74" s="45"/>
      <c r="K74" s="45"/>
      <c r="L74" s="33"/>
    </row>
    <row r="75" spans="2:12" s="1" customFormat="1" ht="24.95" customHeight="1">
      <c r="B75" s="33"/>
      <c r="C75" s="22" t="s">
        <v>135</v>
      </c>
      <c r="L75" s="33"/>
    </row>
    <row r="76" spans="2:12" s="1" customFormat="1" ht="6.95" customHeight="1">
      <c r="B76" s="33"/>
      <c r="L76" s="33"/>
    </row>
    <row r="77" spans="2:12" s="1" customFormat="1" ht="12" customHeight="1">
      <c r="B77" s="33"/>
      <c r="C77" s="28" t="s">
        <v>16</v>
      </c>
      <c r="L77" s="33"/>
    </row>
    <row r="78" spans="2:12" s="1" customFormat="1" ht="16.5" customHeight="1">
      <c r="B78" s="33"/>
      <c r="E78" s="321" t="str">
        <f>E7</f>
        <v>Roudnice nad Labem - přechody v centru města</v>
      </c>
      <c r="F78" s="322"/>
      <c r="G78" s="322"/>
      <c r="H78" s="322"/>
      <c r="L78" s="33"/>
    </row>
    <row r="79" spans="2:12" ht="12" customHeight="1">
      <c r="B79" s="21"/>
      <c r="C79" s="28" t="s">
        <v>118</v>
      </c>
      <c r="L79" s="21"/>
    </row>
    <row r="80" spans="2:12" s="1" customFormat="1" ht="16.5" customHeight="1">
      <c r="B80" s="33"/>
      <c r="E80" s="321" t="s">
        <v>1036</v>
      </c>
      <c r="F80" s="323"/>
      <c r="G80" s="323"/>
      <c r="H80" s="323"/>
      <c r="L80" s="33"/>
    </row>
    <row r="81" spans="2:65" s="1" customFormat="1" ht="12" customHeight="1">
      <c r="B81" s="33"/>
      <c r="C81" s="28" t="s">
        <v>120</v>
      </c>
      <c r="L81" s="33"/>
    </row>
    <row r="82" spans="2:65" s="1" customFormat="1" ht="16.5" customHeight="1">
      <c r="B82" s="33"/>
      <c r="E82" s="285" t="str">
        <f>E11</f>
        <v>SO 402 - Veřejné osvětlení</v>
      </c>
      <c r="F82" s="323"/>
      <c r="G82" s="323"/>
      <c r="H82" s="323"/>
      <c r="L82" s="33"/>
    </row>
    <row r="83" spans="2:65" s="1" customFormat="1" ht="6.95" customHeight="1">
      <c r="B83" s="33"/>
      <c r="L83" s="33"/>
    </row>
    <row r="84" spans="2:65" s="1" customFormat="1" ht="12" customHeight="1">
      <c r="B84" s="33"/>
      <c r="C84" s="28" t="s">
        <v>22</v>
      </c>
      <c r="F84" s="26" t="str">
        <f>F14</f>
        <v>Roudnice nad Labem</v>
      </c>
      <c r="I84" s="28" t="s">
        <v>24</v>
      </c>
      <c r="J84" s="50" t="str">
        <f>IF(J14="","",J14)</f>
        <v>17. 9. 2024</v>
      </c>
      <c r="L84" s="33"/>
    </row>
    <row r="85" spans="2:65" s="1" customFormat="1" ht="6.95" customHeight="1">
      <c r="B85" s="33"/>
      <c r="L85" s="33"/>
    </row>
    <row r="86" spans="2:65" s="1" customFormat="1" ht="15.2" customHeight="1">
      <c r="B86" s="33"/>
      <c r="C86" s="28" t="s">
        <v>26</v>
      </c>
      <c r="F86" s="26" t="str">
        <f>E17</f>
        <v xml:space="preserve"> </v>
      </c>
      <c r="I86" s="28" t="s">
        <v>33</v>
      </c>
      <c r="J86" s="31" t="str">
        <f>E23</f>
        <v>PK dopravní s.r.o.</v>
      </c>
      <c r="L86" s="33"/>
    </row>
    <row r="87" spans="2:65" s="1" customFormat="1" ht="15.2" customHeight="1">
      <c r="B87" s="33"/>
      <c r="C87" s="28" t="s">
        <v>31</v>
      </c>
      <c r="F87" s="26" t="str">
        <f>IF(E20="","",E20)</f>
        <v>Vyplň údaj</v>
      </c>
      <c r="I87" s="28" t="s">
        <v>36</v>
      </c>
      <c r="J87" s="31" t="str">
        <f>E26</f>
        <v xml:space="preserve"> </v>
      </c>
      <c r="L87" s="33"/>
    </row>
    <row r="88" spans="2:65" s="1" customFormat="1" ht="10.35" customHeight="1">
      <c r="B88" s="33"/>
      <c r="L88" s="33"/>
    </row>
    <row r="89" spans="2:65" s="10" customFormat="1" ht="29.25" customHeight="1">
      <c r="B89" s="112"/>
      <c r="C89" s="113" t="s">
        <v>136</v>
      </c>
      <c r="D89" s="114" t="s">
        <v>58</v>
      </c>
      <c r="E89" s="114" t="s">
        <v>54</v>
      </c>
      <c r="F89" s="114" t="s">
        <v>55</v>
      </c>
      <c r="G89" s="114" t="s">
        <v>137</v>
      </c>
      <c r="H89" s="114" t="s">
        <v>138</v>
      </c>
      <c r="I89" s="114" t="s">
        <v>139</v>
      </c>
      <c r="J89" s="114" t="s">
        <v>124</v>
      </c>
      <c r="K89" s="115" t="s">
        <v>140</v>
      </c>
      <c r="L89" s="112"/>
      <c r="M89" s="57" t="s">
        <v>28</v>
      </c>
      <c r="N89" s="58" t="s">
        <v>43</v>
      </c>
      <c r="O89" s="58" t="s">
        <v>141</v>
      </c>
      <c r="P89" s="58" t="s">
        <v>142</v>
      </c>
      <c r="Q89" s="58" t="s">
        <v>143</v>
      </c>
      <c r="R89" s="58" t="s">
        <v>144</v>
      </c>
      <c r="S89" s="58" t="s">
        <v>145</v>
      </c>
      <c r="T89" s="59" t="s">
        <v>146</v>
      </c>
    </row>
    <row r="90" spans="2:65" s="1" customFormat="1" ht="22.9" customHeight="1">
      <c r="B90" s="33"/>
      <c r="C90" s="62" t="s">
        <v>147</v>
      </c>
      <c r="J90" s="116">
        <f>BK90</f>
        <v>0</v>
      </c>
      <c r="L90" s="33"/>
      <c r="M90" s="60"/>
      <c r="N90" s="51"/>
      <c r="O90" s="51"/>
      <c r="P90" s="117">
        <f>P91+P139+P144+P183+P196</f>
        <v>0</v>
      </c>
      <c r="Q90" s="51"/>
      <c r="R90" s="117">
        <f>R91+R139+R144+R183+R196</f>
        <v>0</v>
      </c>
      <c r="S90" s="51"/>
      <c r="T90" s="118">
        <f>T91+T139+T144+T183+T196</f>
        <v>0</v>
      </c>
      <c r="AT90" s="18" t="s">
        <v>72</v>
      </c>
      <c r="AU90" s="18" t="s">
        <v>125</v>
      </c>
      <c r="BK90" s="119">
        <f>BK91+BK139+BK144+BK183+BK196</f>
        <v>0</v>
      </c>
    </row>
    <row r="91" spans="2:65" s="11" customFormat="1" ht="25.9" customHeight="1">
      <c r="B91" s="120"/>
      <c r="D91" s="121" t="s">
        <v>72</v>
      </c>
      <c r="E91" s="122" t="s">
        <v>869</v>
      </c>
      <c r="F91" s="122" t="s">
        <v>870</v>
      </c>
      <c r="I91" s="123"/>
      <c r="J91" s="124">
        <f>BK91</f>
        <v>0</v>
      </c>
      <c r="L91" s="120"/>
      <c r="M91" s="125"/>
      <c r="P91" s="126">
        <f>SUM(P92:P138)</f>
        <v>0</v>
      </c>
      <c r="R91" s="126">
        <f>SUM(R92:R138)</f>
        <v>0</v>
      </c>
      <c r="T91" s="127">
        <f>SUM(T92:T138)</f>
        <v>0</v>
      </c>
      <c r="AR91" s="121" t="s">
        <v>80</v>
      </c>
      <c r="AT91" s="128" t="s">
        <v>72</v>
      </c>
      <c r="AU91" s="128" t="s">
        <v>73</v>
      </c>
      <c r="AY91" s="121" t="s">
        <v>150</v>
      </c>
      <c r="BK91" s="129">
        <f>SUM(BK92:BK138)</f>
        <v>0</v>
      </c>
    </row>
    <row r="92" spans="2:65" s="1" customFormat="1" ht="16.5" customHeight="1">
      <c r="B92" s="33"/>
      <c r="C92" s="166" t="s">
        <v>80</v>
      </c>
      <c r="D92" s="166" t="s">
        <v>215</v>
      </c>
      <c r="E92" s="167" t="s">
        <v>1278</v>
      </c>
      <c r="F92" s="168" t="s">
        <v>1279</v>
      </c>
      <c r="G92" s="169" t="s">
        <v>394</v>
      </c>
      <c r="H92" s="170">
        <v>34</v>
      </c>
      <c r="I92" s="171"/>
      <c r="J92" s="172">
        <f>ROUND(I92*H92,2)</f>
        <v>0</v>
      </c>
      <c r="K92" s="168" t="s">
        <v>28</v>
      </c>
      <c r="L92" s="173"/>
      <c r="M92" s="174" t="s">
        <v>28</v>
      </c>
      <c r="N92" s="175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214</v>
      </c>
      <c r="AT92" s="143" t="s">
        <v>215</v>
      </c>
      <c r="AU92" s="143" t="s">
        <v>80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157</v>
      </c>
      <c r="BM92" s="143" t="s">
        <v>82</v>
      </c>
    </row>
    <row r="93" spans="2:65" s="1" customFormat="1" ht="11.25">
      <c r="B93" s="33"/>
      <c r="D93" s="145" t="s">
        <v>159</v>
      </c>
      <c r="F93" s="146" t="s">
        <v>1279</v>
      </c>
      <c r="I93" s="147"/>
      <c r="L93" s="33"/>
      <c r="M93" s="148"/>
      <c r="T93" s="54"/>
      <c r="AT93" s="18" t="s">
        <v>159</v>
      </c>
      <c r="AU93" s="18" t="s">
        <v>80</v>
      </c>
    </row>
    <row r="94" spans="2:65" s="1" customFormat="1" ht="16.5" customHeight="1">
      <c r="B94" s="33"/>
      <c r="C94" s="166" t="s">
        <v>82</v>
      </c>
      <c r="D94" s="166" t="s">
        <v>215</v>
      </c>
      <c r="E94" s="167" t="s">
        <v>1280</v>
      </c>
      <c r="F94" s="168" t="s">
        <v>1281</v>
      </c>
      <c r="G94" s="169" t="s">
        <v>394</v>
      </c>
      <c r="H94" s="170">
        <v>53</v>
      </c>
      <c r="I94" s="171"/>
      <c r="J94" s="172">
        <f>ROUND(I94*H94,2)</f>
        <v>0</v>
      </c>
      <c r="K94" s="168" t="s">
        <v>28</v>
      </c>
      <c r="L94" s="173"/>
      <c r="M94" s="174" t="s">
        <v>28</v>
      </c>
      <c r="N94" s="175" t="s">
        <v>44</v>
      </c>
      <c r="P94" s="141">
        <f>O94*H94</f>
        <v>0</v>
      </c>
      <c r="Q94" s="141">
        <v>0</v>
      </c>
      <c r="R94" s="141">
        <f>Q94*H94</f>
        <v>0</v>
      </c>
      <c r="S94" s="141">
        <v>0</v>
      </c>
      <c r="T94" s="142">
        <f>S94*H94</f>
        <v>0</v>
      </c>
      <c r="AR94" s="143" t="s">
        <v>214</v>
      </c>
      <c r="AT94" s="143" t="s">
        <v>215</v>
      </c>
      <c r="AU94" s="143" t="s">
        <v>80</v>
      </c>
      <c r="AY94" s="18" t="s">
        <v>150</v>
      </c>
      <c r="BE94" s="144">
        <f>IF(N94="základní",J94,0)</f>
        <v>0</v>
      </c>
      <c r="BF94" s="144">
        <f>IF(N94="snížená",J94,0)</f>
        <v>0</v>
      </c>
      <c r="BG94" s="144">
        <f>IF(N94="zákl. přenesená",J94,0)</f>
        <v>0</v>
      </c>
      <c r="BH94" s="144">
        <f>IF(N94="sníž. přenesená",J94,0)</f>
        <v>0</v>
      </c>
      <c r="BI94" s="144">
        <f>IF(N94="nulová",J94,0)</f>
        <v>0</v>
      </c>
      <c r="BJ94" s="18" t="s">
        <v>80</v>
      </c>
      <c r="BK94" s="144">
        <f>ROUND(I94*H94,2)</f>
        <v>0</v>
      </c>
      <c r="BL94" s="18" t="s">
        <v>157</v>
      </c>
      <c r="BM94" s="143" t="s">
        <v>157</v>
      </c>
    </row>
    <row r="95" spans="2:65" s="1" customFormat="1" ht="11.25">
      <c r="B95" s="33"/>
      <c r="D95" s="145" t="s">
        <v>159</v>
      </c>
      <c r="F95" s="146" t="s">
        <v>1281</v>
      </c>
      <c r="I95" s="147"/>
      <c r="L95" s="33"/>
      <c r="M95" s="148"/>
      <c r="T95" s="54"/>
      <c r="AT95" s="18" t="s">
        <v>159</v>
      </c>
      <c r="AU95" s="18" t="s">
        <v>80</v>
      </c>
    </row>
    <row r="96" spans="2:65" s="1" customFormat="1" ht="16.5" customHeight="1">
      <c r="B96" s="33"/>
      <c r="C96" s="166" t="s">
        <v>173</v>
      </c>
      <c r="D96" s="166" t="s">
        <v>215</v>
      </c>
      <c r="E96" s="167" t="s">
        <v>875</v>
      </c>
      <c r="F96" s="168" t="s">
        <v>876</v>
      </c>
      <c r="G96" s="169" t="s">
        <v>394</v>
      </c>
      <c r="H96" s="170">
        <v>48</v>
      </c>
      <c r="I96" s="171"/>
      <c r="J96" s="172">
        <f>ROUND(I96*H96,2)</f>
        <v>0</v>
      </c>
      <c r="K96" s="168" t="s">
        <v>28</v>
      </c>
      <c r="L96" s="173"/>
      <c r="M96" s="174" t="s">
        <v>28</v>
      </c>
      <c r="N96" s="175" t="s">
        <v>44</v>
      </c>
      <c r="P96" s="141">
        <f>O96*H96</f>
        <v>0</v>
      </c>
      <c r="Q96" s="141">
        <v>0</v>
      </c>
      <c r="R96" s="141">
        <f>Q96*H96</f>
        <v>0</v>
      </c>
      <c r="S96" s="141">
        <v>0</v>
      </c>
      <c r="T96" s="142">
        <f>S96*H96</f>
        <v>0</v>
      </c>
      <c r="AR96" s="143" t="s">
        <v>214</v>
      </c>
      <c r="AT96" s="143" t="s">
        <v>215</v>
      </c>
      <c r="AU96" s="143" t="s">
        <v>80</v>
      </c>
      <c r="AY96" s="18" t="s">
        <v>150</v>
      </c>
      <c r="BE96" s="144">
        <f>IF(N96="základní",J96,0)</f>
        <v>0</v>
      </c>
      <c r="BF96" s="144">
        <f>IF(N96="snížená",J96,0)</f>
        <v>0</v>
      </c>
      <c r="BG96" s="144">
        <f>IF(N96="zákl. přenesená",J96,0)</f>
        <v>0</v>
      </c>
      <c r="BH96" s="144">
        <f>IF(N96="sníž. přenesená",J96,0)</f>
        <v>0</v>
      </c>
      <c r="BI96" s="144">
        <f>IF(N96="nulová",J96,0)</f>
        <v>0</v>
      </c>
      <c r="BJ96" s="18" t="s">
        <v>80</v>
      </c>
      <c r="BK96" s="144">
        <f>ROUND(I96*H96,2)</f>
        <v>0</v>
      </c>
      <c r="BL96" s="18" t="s">
        <v>157</v>
      </c>
      <c r="BM96" s="143" t="s">
        <v>196</v>
      </c>
    </row>
    <row r="97" spans="2:65" s="1" customFormat="1" ht="11.25">
      <c r="B97" s="33"/>
      <c r="D97" s="145" t="s">
        <v>159</v>
      </c>
      <c r="F97" s="146" t="s">
        <v>876</v>
      </c>
      <c r="I97" s="147"/>
      <c r="L97" s="33"/>
      <c r="M97" s="148"/>
      <c r="T97" s="54"/>
      <c r="AT97" s="18" t="s">
        <v>159</v>
      </c>
      <c r="AU97" s="18" t="s">
        <v>80</v>
      </c>
    </row>
    <row r="98" spans="2:65" s="1" customFormat="1" ht="16.5" customHeight="1">
      <c r="B98" s="33"/>
      <c r="C98" s="166" t="s">
        <v>157</v>
      </c>
      <c r="D98" s="166" t="s">
        <v>215</v>
      </c>
      <c r="E98" s="167" t="s">
        <v>1282</v>
      </c>
      <c r="F98" s="168" t="s">
        <v>1283</v>
      </c>
      <c r="G98" s="169" t="s">
        <v>394</v>
      </c>
      <c r="H98" s="170">
        <v>47</v>
      </c>
      <c r="I98" s="171"/>
      <c r="J98" s="172">
        <f>ROUND(I98*H98,2)</f>
        <v>0</v>
      </c>
      <c r="K98" s="168" t="s">
        <v>28</v>
      </c>
      <c r="L98" s="173"/>
      <c r="M98" s="174" t="s">
        <v>28</v>
      </c>
      <c r="N98" s="175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214</v>
      </c>
      <c r="AT98" s="143" t="s">
        <v>215</v>
      </c>
      <c r="AU98" s="143" t="s">
        <v>80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157</v>
      </c>
      <c r="BM98" s="143" t="s">
        <v>214</v>
      </c>
    </row>
    <row r="99" spans="2:65" s="1" customFormat="1" ht="11.25">
      <c r="B99" s="33"/>
      <c r="D99" s="145" t="s">
        <v>159</v>
      </c>
      <c r="F99" s="146" t="s">
        <v>1283</v>
      </c>
      <c r="I99" s="147"/>
      <c r="L99" s="33"/>
      <c r="M99" s="148"/>
      <c r="T99" s="54"/>
      <c r="AT99" s="18" t="s">
        <v>159</v>
      </c>
      <c r="AU99" s="18" t="s">
        <v>80</v>
      </c>
    </row>
    <row r="100" spans="2:65" s="1" customFormat="1" ht="16.5" customHeight="1">
      <c r="B100" s="33"/>
      <c r="C100" s="166" t="s">
        <v>186</v>
      </c>
      <c r="D100" s="166" t="s">
        <v>215</v>
      </c>
      <c r="E100" s="167" t="s">
        <v>877</v>
      </c>
      <c r="F100" s="168" t="s">
        <v>878</v>
      </c>
      <c r="G100" s="169" t="s">
        <v>394</v>
      </c>
      <c r="H100" s="170">
        <v>9</v>
      </c>
      <c r="I100" s="171"/>
      <c r="J100" s="172">
        <f>ROUND(I100*H100,2)</f>
        <v>0</v>
      </c>
      <c r="K100" s="168" t="s">
        <v>28</v>
      </c>
      <c r="L100" s="173"/>
      <c r="M100" s="174" t="s">
        <v>28</v>
      </c>
      <c r="N100" s="175" t="s">
        <v>44</v>
      </c>
      <c r="P100" s="141">
        <f>O100*H100</f>
        <v>0</v>
      </c>
      <c r="Q100" s="141">
        <v>0</v>
      </c>
      <c r="R100" s="141">
        <f>Q100*H100</f>
        <v>0</v>
      </c>
      <c r="S100" s="141">
        <v>0</v>
      </c>
      <c r="T100" s="142">
        <f>S100*H100</f>
        <v>0</v>
      </c>
      <c r="AR100" s="143" t="s">
        <v>214</v>
      </c>
      <c r="AT100" s="143" t="s">
        <v>215</v>
      </c>
      <c r="AU100" s="143" t="s">
        <v>80</v>
      </c>
      <c r="AY100" s="18" t="s">
        <v>150</v>
      </c>
      <c r="BE100" s="144">
        <f>IF(N100="základní",J100,0)</f>
        <v>0</v>
      </c>
      <c r="BF100" s="144">
        <f>IF(N100="snížená",J100,0)</f>
        <v>0</v>
      </c>
      <c r="BG100" s="144">
        <f>IF(N100="zákl. přenesená",J100,0)</f>
        <v>0</v>
      </c>
      <c r="BH100" s="144">
        <f>IF(N100="sníž. přenesená",J100,0)</f>
        <v>0</v>
      </c>
      <c r="BI100" s="144">
        <f>IF(N100="nulová",J100,0)</f>
        <v>0</v>
      </c>
      <c r="BJ100" s="18" t="s">
        <v>80</v>
      </c>
      <c r="BK100" s="144">
        <f>ROUND(I100*H100,2)</f>
        <v>0</v>
      </c>
      <c r="BL100" s="18" t="s">
        <v>157</v>
      </c>
      <c r="BM100" s="143" t="s">
        <v>227</v>
      </c>
    </row>
    <row r="101" spans="2:65" s="1" customFormat="1" ht="11.25">
      <c r="B101" s="33"/>
      <c r="D101" s="145" t="s">
        <v>159</v>
      </c>
      <c r="F101" s="146" t="s">
        <v>878</v>
      </c>
      <c r="I101" s="147"/>
      <c r="L101" s="33"/>
      <c r="M101" s="148"/>
      <c r="T101" s="54"/>
      <c r="AT101" s="18" t="s">
        <v>159</v>
      </c>
      <c r="AU101" s="18" t="s">
        <v>80</v>
      </c>
    </row>
    <row r="102" spans="2:65" s="1" customFormat="1" ht="16.5" customHeight="1">
      <c r="B102" s="33"/>
      <c r="C102" s="166" t="s">
        <v>196</v>
      </c>
      <c r="D102" s="166" t="s">
        <v>215</v>
      </c>
      <c r="E102" s="167" t="s">
        <v>879</v>
      </c>
      <c r="F102" s="168" t="s">
        <v>880</v>
      </c>
      <c r="G102" s="169" t="s">
        <v>881</v>
      </c>
      <c r="H102" s="170">
        <v>6</v>
      </c>
      <c r="I102" s="171"/>
      <c r="J102" s="172">
        <f>ROUND(I102*H102,2)</f>
        <v>0</v>
      </c>
      <c r="K102" s="168" t="s">
        <v>28</v>
      </c>
      <c r="L102" s="173"/>
      <c r="M102" s="174" t="s">
        <v>28</v>
      </c>
      <c r="N102" s="175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214</v>
      </c>
      <c r="AT102" s="143" t="s">
        <v>215</v>
      </c>
      <c r="AU102" s="143" t="s">
        <v>80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157</v>
      </c>
      <c r="BM102" s="143" t="s">
        <v>8</v>
      </c>
    </row>
    <row r="103" spans="2:65" s="1" customFormat="1" ht="11.25">
      <c r="B103" s="33"/>
      <c r="D103" s="145" t="s">
        <v>159</v>
      </c>
      <c r="F103" s="146" t="s">
        <v>880</v>
      </c>
      <c r="I103" s="147"/>
      <c r="L103" s="33"/>
      <c r="M103" s="148"/>
      <c r="T103" s="54"/>
      <c r="AT103" s="18" t="s">
        <v>159</v>
      </c>
      <c r="AU103" s="18" t="s">
        <v>80</v>
      </c>
    </row>
    <row r="104" spans="2:65" s="1" customFormat="1" ht="16.5" customHeight="1">
      <c r="B104" s="33"/>
      <c r="C104" s="166" t="s">
        <v>205</v>
      </c>
      <c r="D104" s="166" t="s">
        <v>215</v>
      </c>
      <c r="E104" s="167" t="s">
        <v>882</v>
      </c>
      <c r="F104" s="168" t="s">
        <v>883</v>
      </c>
      <c r="G104" s="169" t="s">
        <v>881</v>
      </c>
      <c r="H104" s="170">
        <v>16</v>
      </c>
      <c r="I104" s="171"/>
      <c r="J104" s="172">
        <f>ROUND(I104*H104,2)</f>
        <v>0</v>
      </c>
      <c r="K104" s="168" t="s">
        <v>28</v>
      </c>
      <c r="L104" s="173"/>
      <c r="M104" s="174" t="s">
        <v>28</v>
      </c>
      <c r="N104" s="175" t="s">
        <v>44</v>
      </c>
      <c r="P104" s="141">
        <f>O104*H104</f>
        <v>0</v>
      </c>
      <c r="Q104" s="141">
        <v>0</v>
      </c>
      <c r="R104" s="141">
        <f>Q104*H104</f>
        <v>0</v>
      </c>
      <c r="S104" s="141">
        <v>0</v>
      </c>
      <c r="T104" s="142">
        <f>S104*H104</f>
        <v>0</v>
      </c>
      <c r="AR104" s="143" t="s">
        <v>214</v>
      </c>
      <c r="AT104" s="143" t="s">
        <v>215</v>
      </c>
      <c r="AU104" s="143" t="s">
        <v>80</v>
      </c>
      <c r="AY104" s="18" t="s">
        <v>150</v>
      </c>
      <c r="BE104" s="144">
        <f>IF(N104="základní",J104,0)</f>
        <v>0</v>
      </c>
      <c r="BF104" s="144">
        <f>IF(N104="snížená",J104,0)</f>
        <v>0</v>
      </c>
      <c r="BG104" s="144">
        <f>IF(N104="zákl. přenesená",J104,0)</f>
        <v>0</v>
      </c>
      <c r="BH104" s="144">
        <f>IF(N104="sníž. přenesená",J104,0)</f>
        <v>0</v>
      </c>
      <c r="BI104" s="144">
        <f>IF(N104="nulová",J104,0)</f>
        <v>0</v>
      </c>
      <c r="BJ104" s="18" t="s">
        <v>80</v>
      </c>
      <c r="BK104" s="144">
        <f>ROUND(I104*H104,2)</f>
        <v>0</v>
      </c>
      <c r="BL104" s="18" t="s">
        <v>157</v>
      </c>
      <c r="BM104" s="143" t="s">
        <v>256</v>
      </c>
    </row>
    <row r="105" spans="2:65" s="1" customFormat="1" ht="11.25">
      <c r="B105" s="33"/>
      <c r="D105" s="145" t="s">
        <v>159</v>
      </c>
      <c r="F105" s="146" t="s">
        <v>883</v>
      </c>
      <c r="I105" s="147"/>
      <c r="L105" s="33"/>
      <c r="M105" s="148"/>
      <c r="T105" s="54"/>
      <c r="AT105" s="18" t="s">
        <v>159</v>
      </c>
      <c r="AU105" s="18" t="s">
        <v>80</v>
      </c>
    </row>
    <row r="106" spans="2:65" s="1" customFormat="1" ht="24.2" customHeight="1">
      <c r="B106" s="33"/>
      <c r="C106" s="166" t="s">
        <v>214</v>
      </c>
      <c r="D106" s="166" t="s">
        <v>215</v>
      </c>
      <c r="E106" s="167" t="s">
        <v>884</v>
      </c>
      <c r="F106" s="168" t="s">
        <v>885</v>
      </c>
      <c r="G106" s="169" t="s">
        <v>881</v>
      </c>
      <c r="H106" s="170">
        <v>3</v>
      </c>
      <c r="I106" s="171"/>
      <c r="J106" s="172">
        <f>ROUND(I106*H106,2)</f>
        <v>0</v>
      </c>
      <c r="K106" s="168" t="s">
        <v>28</v>
      </c>
      <c r="L106" s="173"/>
      <c r="M106" s="174" t="s">
        <v>28</v>
      </c>
      <c r="N106" s="175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214</v>
      </c>
      <c r="AT106" s="143" t="s">
        <v>215</v>
      </c>
      <c r="AU106" s="143" t="s">
        <v>80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157</v>
      </c>
      <c r="BM106" s="143" t="s">
        <v>270</v>
      </c>
    </row>
    <row r="107" spans="2:65" s="1" customFormat="1" ht="11.25">
      <c r="B107" s="33"/>
      <c r="D107" s="145" t="s">
        <v>159</v>
      </c>
      <c r="F107" s="146" t="s">
        <v>885</v>
      </c>
      <c r="I107" s="147"/>
      <c r="L107" s="33"/>
      <c r="M107" s="148"/>
      <c r="T107" s="54"/>
      <c r="AT107" s="18" t="s">
        <v>159</v>
      </c>
      <c r="AU107" s="18" t="s">
        <v>80</v>
      </c>
    </row>
    <row r="108" spans="2:65" s="1" customFormat="1" ht="24.2" customHeight="1">
      <c r="B108" s="33"/>
      <c r="C108" s="166" t="s">
        <v>220</v>
      </c>
      <c r="D108" s="166" t="s">
        <v>215</v>
      </c>
      <c r="E108" s="167" t="s">
        <v>886</v>
      </c>
      <c r="F108" s="168" t="s">
        <v>887</v>
      </c>
      <c r="G108" s="169" t="s">
        <v>881</v>
      </c>
      <c r="H108" s="170">
        <v>1</v>
      </c>
      <c r="I108" s="171"/>
      <c r="J108" s="172">
        <f>ROUND(I108*H108,2)</f>
        <v>0</v>
      </c>
      <c r="K108" s="168" t="s">
        <v>28</v>
      </c>
      <c r="L108" s="173"/>
      <c r="M108" s="174" t="s">
        <v>28</v>
      </c>
      <c r="N108" s="175" t="s">
        <v>44</v>
      </c>
      <c r="P108" s="141">
        <f>O108*H108</f>
        <v>0</v>
      </c>
      <c r="Q108" s="141">
        <v>0</v>
      </c>
      <c r="R108" s="141">
        <f>Q108*H108</f>
        <v>0</v>
      </c>
      <c r="S108" s="141">
        <v>0</v>
      </c>
      <c r="T108" s="142">
        <f>S108*H108</f>
        <v>0</v>
      </c>
      <c r="AR108" s="143" t="s">
        <v>214</v>
      </c>
      <c r="AT108" s="143" t="s">
        <v>215</v>
      </c>
      <c r="AU108" s="143" t="s">
        <v>80</v>
      </c>
      <c r="AY108" s="18" t="s">
        <v>150</v>
      </c>
      <c r="BE108" s="144">
        <f>IF(N108="základní",J108,0)</f>
        <v>0</v>
      </c>
      <c r="BF108" s="144">
        <f>IF(N108="snížená",J108,0)</f>
        <v>0</v>
      </c>
      <c r="BG108" s="144">
        <f>IF(N108="zákl. přenesená",J108,0)</f>
        <v>0</v>
      </c>
      <c r="BH108" s="144">
        <f>IF(N108="sníž. přenesená",J108,0)</f>
        <v>0</v>
      </c>
      <c r="BI108" s="144">
        <f>IF(N108="nulová",J108,0)</f>
        <v>0</v>
      </c>
      <c r="BJ108" s="18" t="s">
        <v>80</v>
      </c>
      <c r="BK108" s="144">
        <f>ROUND(I108*H108,2)</f>
        <v>0</v>
      </c>
      <c r="BL108" s="18" t="s">
        <v>157</v>
      </c>
      <c r="BM108" s="143" t="s">
        <v>284</v>
      </c>
    </row>
    <row r="109" spans="2:65" s="1" customFormat="1" ht="11.25">
      <c r="B109" s="33"/>
      <c r="D109" s="145" t="s">
        <v>159</v>
      </c>
      <c r="F109" s="146" t="s">
        <v>887</v>
      </c>
      <c r="I109" s="147"/>
      <c r="L109" s="33"/>
      <c r="M109" s="148"/>
      <c r="T109" s="54"/>
      <c r="AT109" s="18" t="s">
        <v>159</v>
      </c>
      <c r="AU109" s="18" t="s">
        <v>80</v>
      </c>
    </row>
    <row r="110" spans="2:65" s="1" customFormat="1" ht="24.2" customHeight="1">
      <c r="B110" s="33"/>
      <c r="C110" s="166" t="s">
        <v>227</v>
      </c>
      <c r="D110" s="166" t="s">
        <v>215</v>
      </c>
      <c r="E110" s="167" t="s">
        <v>1284</v>
      </c>
      <c r="F110" s="168" t="s">
        <v>1285</v>
      </c>
      <c r="G110" s="169" t="s">
        <v>881</v>
      </c>
      <c r="H110" s="170">
        <v>2</v>
      </c>
      <c r="I110" s="171"/>
      <c r="J110" s="172">
        <f>ROUND(I110*H110,2)</f>
        <v>0</v>
      </c>
      <c r="K110" s="168" t="s">
        <v>28</v>
      </c>
      <c r="L110" s="173"/>
      <c r="M110" s="174" t="s">
        <v>28</v>
      </c>
      <c r="N110" s="175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214</v>
      </c>
      <c r="AT110" s="143" t="s">
        <v>215</v>
      </c>
      <c r="AU110" s="143" t="s">
        <v>80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157</v>
      </c>
      <c r="BM110" s="143" t="s">
        <v>297</v>
      </c>
    </row>
    <row r="111" spans="2:65" s="1" customFormat="1" ht="11.25">
      <c r="B111" s="33"/>
      <c r="D111" s="145" t="s">
        <v>159</v>
      </c>
      <c r="F111" s="146" t="s">
        <v>1285</v>
      </c>
      <c r="I111" s="147"/>
      <c r="L111" s="33"/>
      <c r="M111" s="148"/>
      <c r="T111" s="54"/>
      <c r="AT111" s="18" t="s">
        <v>159</v>
      </c>
      <c r="AU111" s="18" t="s">
        <v>80</v>
      </c>
    </row>
    <row r="112" spans="2:65" s="1" customFormat="1" ht="16.5" customHeight="1">
      <c r="B112" s="33"/>
      <c r="C112" s="166" t="s">
        <v>233</v>
      </c>
      <c r="D112" s="166" t="s">
        <v>215</v>
      </c>
      <c r="E112" s="167" t="s">
        <v>1286</v>
      </c>
      <c r="F112" s="168" t="s">
        <v>1287</v>
      </c>
      <c r="G112" s="169" t="s">
        <v>881</v>
      </c>
      <c r="H112" s="170">
        <v>3</v>
      </c>
      <c r="I112" s="171"/>
      <c r="J112" s="172">
        <f>ROUND(I112*H112,2)</f>
        <v>0</v>
      </c>
      <c r="K112" s="168" t="s">
        <v>28</v>
      </c>
      <c r="L112" s="173"/>
      <c r="M112" s="174" t="s">
        <v>28</v>
      </c>
      <c r="N112" s="175" t="s">
        <v>44</v>
      </c>
      <c r="P112" s="141">
        <f>O112*H112</f>
        <v>0</v>
      </c>
      <c r="Q112" s="141">
        <v>0</v>
      </c>
      <c r="R112" s="141">
        <f>Q112*H112</f>
        <v>0</v>
      </c>
      <c r="S112" s="141">
        <v>0</v>
      </c>
      <c r="T112" s="142">
        <f>S112*H112</f>
        <v>0</v>
      </c>
      <c r="AR112" s="143" t="s">
        <v>214</v>
      </c>
      <c r="AT112" s="143" t="s">
        <v>215</v>
      </c>
      <c r="AU112" s="143" t="s">
        <v>80</v>
      </c>
      <c r="AY112" s="18" t="s">
        <v>150</v>
      </c>
      <c r="BE112" s="144">
        <f>IF(N112="základní",J112,0)</f>
        <v>0</v>
      </c>
      <c r="BF112" s="144">
        <f>IF(N112="snížená",J112,0)</f>
        <v>0</v>
      </c>
      <c r="BG112" s="144">
        <f>IF(N112="zákl. přenesená",J112,0)</f>
        <v>0</v>
      </c>
      <c r="BH112" s="144">
        <f>IF(N112="sníž. přenesená",J112,0)</f>
        <v>0</v>
      </c>
      <c r="BI112" s="144">
        <f>IF(N112="nulová",J112,0)</f>
        <v>0</v>
      </c>
      <c r="BJ112" s="18" t="s">
        <v>80</v>
      </c>
      <c r="BK112" s="144">
        <f>ROUND(I112*H112,2)</f>
        <v>0</v>
      </c>
      <c r="BL112" s="18" t="s">
        <v>157</v>
      </c>
      <c r="BM112" s="143" t="s">
        <v>309</v>
      </c>
    </row>
    <row r="113" spans="2:65" s="1" customFormat="1" ht="11.25">
      <c r="B113" s="33"/>
      <c r="D113" s="145" t="s">
        <v>159</v>
      </c>
      <c r="F113" s="146" t="s">
        <v>1287</v>
      </c>
      <c r="I113" s="147"/>
      <c r="L113" s="33"/>
      <c r="M113" s="148"/>
      <c r="T113" s="54"/>
      <c r="AT113" s="18" t="s">
        <v>159</v>
      </c>
      <c r="AU113" s="18" t="s">
        <v>80</v>
      </c>
    </row>
    <row r="114" spans="2:65" s="1" customFormat="1" ht="16.5" customHeight="1">
      <c r="B114" s="33"/>
      <c r="C114" s="166" t="s">
        <v>8</v>
      </c>
      <c r="D114" s="166" t="s">
        <v>215</v>
      </c>
      <c r="E114" s="167" t="s">
        <v>890</v>
      </c>
      <c r="F114" s="168" t="s">
        <v>891</v>
      </c>
      <c r="G114" s="169" t="s">
        <v>881</v>
      </c>
      <c r="H114" s="170">
        <v>1</v>
      </c>
      <c r="I114" s="171"/>
      <c r="J114" s="172">
        <f>ROUND(I114*H114,2)</f>
        <v>0</v>
      </c>
      <c r="K114" s="168" t="s">
        <v>28</v>
      </c>
      <c r="L114" s="173"/>
      <c r="M114" s="174" t="s">
        <v>28</v>
      </c>
      <c r="N114" s="175" t="s">
        <v>44</v>
      </c>
      <c r="P114" s="141">
        <f>O114*H114</f>
        <v>0</v>
      </c>
      <c r="Q114" s="141">
        <v>0</v>
      </c>
      <c r="R114" s="141">
        <f>Q114*H114</f>
        <v>0</v>
      </c>
      <c r="S114" s="141">
        <v>0</v>
      </c>
      <c r="T114" s="142">
        <f>S114*H114</f>
        <v>0</v>
      </c>
      <c r="AR114" s="143" t="s">
        <v>214</v>
      </c>
      <c r="AT114" s="143" t="s">
        <v>215</v>
      </c>
      <c r="AU114" s="143" t="s">
        <v>80</v>
      </c>
      <c r="AY114" s="18" t="s">
        <v>150</v>
      </c>
      <c r="BE114" s="144">
        <f>IF(N114="základní",J114,0)</f>
        <v>0</v>
      </c>
      <c r="BF114" s="144">
        <f>IF(N114="snížená",J114,0)</f>
        <v>0</v>
      </c>
      <c r="BG114" s="144">
        <f>IF(N114="zákl. přenesená",J114,0)</f>
        <v>0</v>
      </c>
      <c r="BH114" s="144">
        <f>IF(N114="sníž. přenesená",J114,0)</f>
        <v>0</v>
      </c>
      <c r="BI114" s="144">
        <f>IF(N114="nulová",J114,0)</f>
        <v>0</v>
      </c>
      <c r="BJ114" s="18" t="s">
        <v>80</v>
      </c>
      <c r="BK114" s="144">
        <f>ROUND(I114*H114,2)</f>
        <v>0</v>
      </c>
      <c r="BL114" s="18" t="s">
        <v>157</v>
      </c>
      <c r="BM114" s="143" t="s">
        <v>332</v>
      </c>
    </row>
    <row r="115" spans="2:65" s="1" customFormat="1" ht="11.25">
      <c r="B115" s="33"/>
      <c r="D115" s="145" t="s">
        <v>159</v>
      </c>
      <c r="F115" s="146" t="s">
        <v>891</v>
      </c>
      <c r="I115" s="147"/>
      <c r="L115" s="33"/>
      <c r="M115" s="148"/>
      <c r="T115" s="54"/>
      <c r="AT115" s="18" t="s">
        <v>159</v>
      </c>
      <c r="AU115" s="18" t="s">
        <v>80</v>
      </c>
    </row>
    <row r="116" spans="2:65" s="1" customFormat="1" ht="16.5" customHeight="1">
      <c r="B116" s="33"/>
      <c r="C116" s="166" t="s">
        <v>248</v>
      </c>
      <c r="D116" s="166" t="s">
        <v>215</v>
      </c>
      <c r="E116" s="167" t="s">
        <v>1288</v>
      </c>
      <c r="F116" s="168" t="s">
        <v>1289</v>
      </c>
      <c r="G116" s="169" t="s">
        <v>881</v>
      </c>
      <c r="H116" s="170">
        <v>1</v>
      </c>
      <c r="I116" s="171"/>
      <c r="J116" s="172">
        <f>ROUND(I116*H116,2)</f>
        <v>0</v>
      </c>
      <c r="K116" s="168" t="s">
        <v>28</v>
      </c>
      <c r="L116" s="173"/>
      <c r="M116" s="174" t="s">
        <v>28</v>
      </c>
      <c r="N116" s="175" t="s">
        <v>44</v>
      </c>
      <c r="P116" s="141">
        <f>O116*H116</f>
        <v>0</v>
      </c>
      <c r="Q116" s="141">
        <v>0</v>
      </c>
      <c r="R116" s="141">
        <f>Q116*H116</f>
        <v>0</v>
      </c>
      <c r="S116" s="141">
        <v>0</v>
      </c>
      <c r="T116" s="142">
        <f>S116*H116</f>
        <v>0</v>
      </c>
      <c r="AR116" s="143" t="s">
        <v>214</v>
      </c>
      <c r="AT116" s="143" t="s">
        <v>215</v>
      </c>
      <c r="AU116" s="143" t="s">
        <v>80</v>
      </c>
      <c r="AY116" s="18" t="s">
        <v>150</v>
      </c>
      <c r="BE116" s="144">
        <f>IF(N116="základní",J116,0)</f>
        <v>0</v>
      </c>
      <c r="BF116" s="144">
        <f>IF(N116="snížená",J116,0)</f>
        <v>0</v>
      </c>
      <c r="BG116" s="144">
        <f>IF(N116="zákl. přenesená",J116,0)</f>
        <v>0</v>
      </c>
      <c r="BH116" s="144">
        <f>IF(N116="sníž. přenesená",J116,0)</f>
        <v>0</v>
      </c>
      <c r="BI116" s="144">
        <f>IF(N116="nulová",J116,0)</f>
        <v>0</v>
      </c>
      <c r="BJ116" s="18" t="s">
        <v>80</v>
      </c>
      <c r="BK116" s="144">
        <f>ROUND(I116*H116,2)</f>
        <v>0</v>
      </c>
      <c r="BL116" s="18" t="s">
        <v>157</v>
      </c>
      <c r="BM116" s="143" t="s">
        <v>344</v>
      </c>
    </row>
    <row r="117" spans="2:65" s="1" customFormat="1" ht="11.25">
      <c r="B117" s="33"/>
      <c r="D117" s="145" t="s">
        <v>159</v>
      </c>
      <c r="F117" s="146" t="s">
        <v>1289</v>
      </c>
      <c r="I117" s="147"/>
      <c r="L117" s="33"/>
      <c r="M117" s="148"/>
      <c r="T117" s="54"/>
      <c r="AT117" s="18" t="s">
        <v>159</v>
      </c>
      <c r="AU117" s="18" t="s">
        <v>80</v>
      </c>
    </row>
    <row r="118" spans="2:65" s="1" customFormat="1" ht="16.5" customHeight="1">
      <c r="B118" s="33"/>
      <c r="C118" s="166" t="s">
        <v>256</v>
      </c>
      <c r="D118" s="166" t="s">
        <v>215</v>
      </c>
      <c r="E118" s="167" t="s">
        <v>1290</v>
      </c>
      <c r="F118" s="168" t="s">
        <v>1291</v>
      </c>
      <c r="G118" s="169" t="s">
        <v>881</v>
      </c>
      <c r="H118" s="170">
        <v>1</v>
      </c>
      <c r="I118" s="171"/>
      <c r="J118" s="172">
        <f>ROUND(I118*H118,2)</f>
        <v>0</v>
      </c>
      <c r="K118" s="168" t="s">
        <v>28</v>
      </c>
      <c r="L118" s="173"/>
      <c r="M118" s="174" t="s">
        <v>28</v>
      </c>
      <c r="N118" s="175" t="s">
        <v>44</v>
      </c>
      <c r="P118" s="141">
        <f>O118*H118</f>
        <v>0</v>
      </c>
      <c r="Q118" s="141">
        <v>0</v>
      </c>
      <c r="R118" s="141">
        <f>Q118*H118</f>
        <v>0</v>
      </c>
      <c r="S118" s="141">
        <v>0</v>
      </c>
      <c r="T118" s="142">
        <f>S118*H118</f>
        <v>0</v>
      </c>
      <c r="AR118" s="143" t="s">
        <v>214</v>
      </c>
      <c r="AT118" s="143" t="s">
        <v>215</v>
      </c>
      <c r="AU118" s="143" t="s">
        <v>80</v>
      </c>
      <c r="AY118" s="18" t="s">
        <v>150</v>
      </c>
      <c r="BE118" s="144">
        <f>IF(N118="základní",J118,0)</f>
        <v>0</v>
      </c>
      <c r="BF118" s="144">
        <f>IF(N118="snížená",J118,0)</f>
        <v>0</v>
      </c>
      <c r="BG118" s="144">
        <f>IF(N118="zákl. přenesená",J118,0)</f>
        <v>0</v>
      </c>
      <c r="BH118" s="144">
        <f>IF(N118="sníž. přenesená",J118,0)</f>
        <v>0</v>
      </c>
      <c r="BI118" s="144">
        <f>IF(N118="nulová",J118,0)</f>
        <v>0</v>
      </c>
      <c r="BJ118" s="18" t="s">
        <v>80</v>
      </c>
      <c r="BK118" s="144">
        <f>ROUND(I118*H118,2)</f>
        <v>0</v>
      </c>
      <c r="BL118" s="18" t="s">
        <v>157</v>
      </c>
      <c r="BM118" s="143" t="s">
        <v>360</v>
      </c>
    </row>
    <row r="119" spans="2:65" s="1" customFormat="1" ht="11.25">
      <c r="B119" s="33"/>
      <c r="D119" s="145" t="s">
        <v>159</v>
      </c>
      <c r="F119" s="146" t="s">
        <v>1291</v>
      </c>
      <c r="I119" s="147"/>
      <c r="L119" s="33"/>
      <c r="M119" s="148"/>
      <c r="T119" s="54"/>
      <c r="AT119" s="18" t="s">
        <v>159</v>
      </c>
      <c r="AU119" s="18" t="s">
        <v>80</v>
      </c>
    </row>
    <row r="120" spans="2:65" s="1" customFormat="1" ht="16.5" customHeight="1">
      <c r="B120" s="33"/>
      <c r="C120" s="166" t="s">
        <v>263</v>
      </c>
      <c r="D120" s="166" t="s">
        <v>215</v>
      </c>
      <c r="E120" s="167" t="s">
        <v>892</v>
      </c>
      <c r="F120" s="168" t="s">
        <v>893</v>
      </c>
      <c r="G120" s="169" t="s">
        <v>881</v>
      </c>
      <c r="H120" s="170">
        <v>4</v>
      </c>
      <c r="I120" s="171"/>
      <c r="J120" s="172">
        <f>ROUND(I120*H120,2)</f>
        <v>0</v>
      </c>
      <c r="K120" s="168" t="s">
        <v>28</v>
      </c>
      <c r="L120" s="173"/>
      <c r="M120" s="174" t="s">
        <v>28</v>
      </c>
      <c r="N120" s="175" t="s">
        <v>44</v>
      </c>
      <c r="P120" s="141">
        <f>O120*H120</f>
        <v>0</v>
      </c>
      <c r="Q120" s="141">
        <v>0</v>
      </c>
      <c r="R120" s="141">
        <f>Q120*H120</f>
        <v>0</v>
      </c>
      <c r="S120" s="141">
        <v>0</v>
      </c>
      <c r="T120" s="142">
        <f>S120*H120</f>
        <v>0</v>
      </c>
      <c r="AR120" s="143" t="s">
        <v>214</v>
      </c>
      <c r="AT120" s="143" t="s">
        <v>215</v>
      </c>
      <c r="AU120" s="143" t="s">
        <v>80</v>
      </c>
      <c r="AY120" s="18" t="s">
        <v>150</v>
      </c>
      <c r="BE120" s="144">
        <f>IF(N120="základní",J120,0)</f>
        <v>0</v>
      </c>
      <c r="BF120" s="144">
        <f>IF(N120="snížená",J120,0)</f>
        <v>0</v>
      </c>
      <c r="BG120" s="144">
        <f>IF(N120="zákl. přenesená",J120,0)</f>
        <v>0</v>
      </c>
      <c r="BH120" s="144">
        <f>IF(N120="sníž. přenesená",J120,0)</f>
        <v>0</v>
      </c>
      <c r="BI120" s="144">
        <f>IF(N120="nulová",J120,0)</f>
        <v>0</v>
      </c>
      <c r="BJ120" s="18" t="s">
        <v>80</v>
      </c>
      <c r="BK120" s="144">
        <f>ROUND(I120*H120,2)</f>
        <v>0</v>
      </c>
      <c r="BL120" s="18" t="s">
        <v>157</v>
      </c>
      <c r="BM120" s="143" t="s">
        <v>375</v>
      </c>
    </row>
    <row r="121" spans="2:65" s="1" customFormat="1" ht="11.25">
      <c r="B121" s="33"/>
      <c r="D121" s="145" t="s">
        <v>159</v>
      </c>
      <c r="F121" s="146" t="s">
        <v>893</v>
      </c>
      <c r="I121" s="147"/>
      <c r="L121" s="33"/>
      <c r="M121" s="148"/>
      <c r="T121" s="54"/>
      <c r="AT121" s="18" t="s">
        <v>159</v>
      </c>
      <c r="AU121" s="18" t="s">
        <v>80</v>
      </c>
    </row>
    <row r="122" spans="2:65" s="1" customFormat="1" ht="16.5" customHeight="1">
      <c r="B122" s="33"/>
      <c r="C122" s="166" t="s">
        <v>270</v>
      </c>
      <c r="D122" s="166" t="s">
        <v>215</v>
      </c>
      <c r="E122" s="167" t="s">
        <v>1292</v>
      </c>
      <c r="F122" s="168" t="s">
        <v>1293</v>
      </c>
      <c r="G122" s="169" t="s">
        <v>881</v>
      </c>
      <c r="H122" s="170">
        <v>2</v>
      </c>
      <c r="I122" s="171"/>
      <c r="J122" s="172">
        <f>ROUND(I122*H122,2)</f>
        <v>0</v>
      </c>
      <c r="K122" s="168" t="s">
        <v>28</v>
      </c>
      <c r="L122" s="173"/>
      <c r="M122" s="174" t="s">
        <v>28</v>
      </c>
      <c r="N122" s="175" t="s">
        <v>44</v>
      </c>
      <c r="P122" s="141">
        <f>O122*H122</f>
        <v>0</v>
      </c>
      <c r="Q122" s="141">
        <v>0</v>
      </c>
      <c r="R122" s="141">
        <f>Q122*H122</f>
        <v>0</v>
      </c>
      <c r="S122" s="141">
        <v>0</v>
      </c>
      <c r="T122" s="142">
        <f>S122*H122</f>
        <v>0</v>
      </c>
      <c r="AR122" s="143" t="s">
        <v>214</v>
      </c>
      <c r="AT122" s="143" t="s">
        <v>215</v>
      </c>
      <c r="AU122" s="143" t="s">
        <v>80</v>
      </c>
      <c r="AY122" s="18" t="s">
        <v>150</v>
      </c>
      <c r="BE122" s="144">
        <f>IF(N122="základní",J122,0)</f>
        <v>0</v>
      </c>
      <c r="BF122" s="144">
        <f>IF(N122="snížená",J122,0)</f>
        <v>0</v>
      </c>
      <c r="BG122" s="144">
        <f>IF(N122="zákl. přenesená",J122,0)</f>
        <v>0</v>
      </c>
      <c r="BH122" s="144">
        <f>IF(N122="sníž. přenesená",J122,0)</f>
        <v>0</v>
      </c>
      <c r="BI122" s="144">
        <f>IF(N122="nulová",J122,0)</f>
        <v>0</v>
      </c>
      <c r="BJ122" s="18" t="s">
        <v>80</v>
      </c>
      <c r="BK122" s="144">
        <f>ROUND(I122*H122,2)</f>
        <v>0</v>
      </c>
      <c r="BL122" s="18" t="s">
        <v>157</v>
      </c>
      <c r="BM122" s="143" t="s">
        <v>391</v>
      </c>
    </row>
    <row r="123" spans="2:65" s="1" customFormat="1" ht="11.25">
      <c r="B123" s="33"/>
      <c r="D123" s="145" t="s">
        <v>159</v>
      </c>
      <c r="F123" s="146" t="s">
        <v>1293</v>
      </c>
      <c r="I123" s="147"/>
      <c r="L123" s="33"/>
      <c r="M123" s="148"/>
      <c r="T123" s="54"/>
      <c r="AT123" s="18" t="s">
        <v>159</v>
      </c>
      <c r="AU123" s="18" t="s">
        <v>80</v>
      </c>
    </row>
    <row r="124" spans="2:65" s="1" customFormat="1" ht="16.5" customHeight="1">
      <c r="B124" s="33"/>
      <c r="C124" s="166" t="s">
        <v>277</v>
      </c>
      <c r="D124" s="166" t="s">
        <v>215</v>
      </c>
      <c r="E124" s="167" t="s">
        <v>894</v>
      </c>
      <c r="F124" s="168" t="s">
        <v>895</v>
      </c>
      <c r="G124" s="169" t="s">
        <v>394</v>
      </c>
      <c r="H124" s="170">
        <v>66</v>
      </c>
      <c r="I124" s="171"/>
      <c r="J124" s="172">
        <f>ROUND(I124*H124,2)</f>
        <v>0</v>
      </c>
      <c r="K124" s="168" t="s">
        <v>28</v>
      </c>
      <c r="L124" s="173"/>
      <c r="M124" s="174" t="s">
        <v>28</v>
      </c>
      <c r="N124" s="175" t="s">
        <v>44</v>
      </c>
      <c r="P124" s="141">
        <f>O124*H124</f>
        <v>0</v>
      </c>
      <c r="Q124" s="141">
        <v>0</v>
      </c>
      <c r="R124" s="141">
        <f>Q124*H124</f>
        <v>0</v>
      </c>
      <c r="S124" s="141">
        <v>0</v>
      </c>
      <c r="T124" s="142">
        <f>S124*H124</f>
        <v>0</v>
      </c>
      <c r="AR124" s="143" t="s">
        <v>214</v>
      </c>
      <c r="AT124" s="143" t="s">
        <v>215</v>
      </c>
      <c r="AU124" s="143" t="s">
        <v>80</v>
      </c>
      <c r="AY124" s="18" t="s">
        <v>150</v>
      </c>
      <c r="BE124" s="144">
        <f>IF(N124="základní",J124,0)</f>
        <v>0</v>
      </c>
      <c r="BF124" s="144">
        <f>IF(N124="snížená",J124,0)</f>
        <v>0</v>
      </c>
      <c r="BG124" s="144">
        <f>IF(N124="zákl. přenesená",J124,0)</f>
        <v>0</v>
      </c>
      <c r="BH124" s="144">
        <f>IF(N124="sníž. přenesená",J124,0)</f>
        <v>0</v>
      </c>
      <c r="BI124" s="144">
        <f>IF(N124="nulová",J124,0)</f>
        <v>0</v>
      </c>
      <c r="BJ124" s="18" t="s">
        <v>80</v>
      </c>
      <c r="BK124" s="144">
        <f>ROUND(I124*H124,2)</f>
        <v>0</v>
      </c>
      <c r="BL124" s="18" t="s">
        <v>157</v>
      </c>
      <c r="BM124" s="143" t="s">
        <v>405</v>
      </c>
    </row>
    <row r="125" spans="2:65" s="1" customFormat="1" ht="11.25">
      <c r="B125" s="33"/>
      <c r="D125" s="145" t="s">
        <v>159</v>
      </c>
      <c r="F125" s="146" t="s">
        <v>895</v>
      </c>
      <c r="I125" s="147"/>
      <c r="L125" s="33"/>
      <c r="M125" s="148"/>
      <c r="T125" s="54"/>
      <c r="AT125" s="18" t="s">
        <v>159</v>
      </c>
      <c r="AU125" s="18" t="s">
        <v>80</v>
      </c>
    </row>
    <row r="126" spans="2:65" s="1" customFormat="1" ht="16.5" customHeight="1">
      <c r="B126" s="33"/>
      <c r="C126" s="166" t="s">
        <v>284</v>
      </c>
      <c r="D126" s="166" t="s">
        <v>215</v>
      </c>
      <c r="E126" s="167" t="s">
        <v>896</v>
      </c>
      <c r="F126" s="168" t="s">
        <v>897</v>
      </c>
      <c r="G126" s="169" t="s">
        <v>394</v>
      </c>
      <c r="H126" s="170">
        <v>66</v>
      </c>
      <c r="I126" s="171"/>
      <c r="J126" s="172">
        <f>ROUND(I126*H126,2)</f>
        <v>0</v>
      </c>
      <c r="K126" s="168" t="s">
        <v>28</v>
      </c>
      <c r="L126" s="173"/>
      <c r="M126" s="174" t="s">
        <v>28</v>
      </c>
      <c r="N126" s="175" t="s">
        <v>44</v>
      </c>
      <c r="P126" s="141">
        <f>O126*H126</f>
        <v>0</v>
      </c>
      <c r="Q126" s="141">
        <v>0</v>
      </c>
      <c r="R126" s="141">
        <f>Q126*H126</f>
        <v>0</v>
      </c>
      <c r="S126" s="141">
        <v>0</v>
      </c>
      <c r="T126" s="142">
        <f>S126*H126</f>
        <v>0</v>
      </c>
      <c r="AR126" s="143" t="s">
        <v>214</v>
      </c>
      <c r="AT126" s="143" t="s">
        <v>215</v>
      </c>
      <c r="AU126" s="143" t="s">
        <v>80</v>
      </c>
      <c r="AY126" s="18" t="s">
        <v>150</v>
      </c>
      <c r="BE126" s="144">
        <f>IF(N126="základní",J126,0)</f>
        <v>0</v>
      </c>
      <c r="BF126" s="144">
        <f>IF(N126="snížená",J126,0)</f>
        <v>0</v>
      </c>
      <c r="BG126" s="144">
        <f>IF(N126="zákl. přenesená",J126,0)</f>
        <v>0</v>
      </c>
      <c r="BH126" s="144">
        <f>IF(N126="sníž. přenesená",J126,0)</f>
        <v>0</v>
      </c>
      <c r="BI126" s="144">
        <f>IF(N126="nulová",J126,0)</f>
        <v>0</v>
      </c>
      <c r="BJ126" s="18" t="s">
        <v>80</v>
      </c>
      <c r="BK126" s="144">
        <f>ROUND(I126*H126,2)</f>
        <v>0</v>
      </c>
      <c r="BL126" s="18" t="s">
        <v>157</v>
      </c>
      <c r="BM126" s="143" t="s">
        <v>414</v>
      </c>
    </row>
    <row r="127" spans="2:65" s="1" customFormat="1" ht="11.25">
      <c r="B127" s="33"/>
      <c r="D127" s="145" t="s">
        <v>159</v>
      </c>
      <c r="F127" s="146" t="s">
        <v>897</v>
      </c>
      <c r="I127" s="147"/>
      <c r="L127" s="33"/>
      <c r="M127" s="148"/>
      <c r="T127" s="54"/>
      <c r="AT127" s="18" t="s">
        <v>159</v>
      </c>
      <c r="AU127" s="18" t="s">
        <v>80</v>
      </c>
    </row>
    <row r="128" spans="2:65" s="1" customFormat="1" ht="16.5" customHeight="1">
      <c r="B128" s="33"/>
      <c r="C128" s="166" t="s">
        <v>290</v>
      </c>
      <c r="D128" s="166" t="s">
        <v>215</v>
      </c>
      <c r="E128" s="167" t="s">
        <v>898</v>
      </c>
      <c r="F128" s="168" t="s">
        <v>899</v>
      </c>
      <c r="G128" s="169" t="s">
        <v>881</v>
      </c>
      <c r="H128" s="170">
        <v>6</v>
      </c>
      <c r="I128" s="171"/>
      <c r="J128" s="172">
        <f>ROUND(I128*H128,2)</f>
        <v>0</v>
      </c>
      <c r="K128" s="168" t="s">
        <v>28</v>
      </c>
      <c r="L128" s="173"/>
      <c r="M128" s="174" t="s">
        <v>28</v>
      </c>
      <c r="N128" s="175" t="s">
        <v>44</v>
      </c>
      <c r="P128" s="141">
        <f>O128*H128</f>
        <v>0</v>
      </c>
      <c r="Q128" s="141">
        <v>0</v>
      </c>
      <c r="R128" s="141">
        <f>Q128*H128</f>
        <v>0</v>
      </c>
      <c r="S128" s="141">
        <v>0</v>
      </c>
      <c r="T128" s="142">
        <f>S128*H128</f>
        <v>0</v>
      </c>
      <c r="AR128" s="143" t="s">
        <v>214</v>
      </c>
      <c r="AT128" s="143" t="s">
        <v>215</v>
      </c>
      <c r="AU128" s="143" t="s">
        <v>80</v>
      </c>
      <c r="AY128" s="18" t="s">
        <v>150</v>
      </c>
      <c r="BE128" s="144">
        <f>IF(N128="základní",J128,0)</f>
        <v>0</v>
      </c>
      <c r="BF128" s="144">
        <f>IF(N128="snížená",J128,0)</f>
        <v>0</v>
      </c>
      <c r="BG128" s="144">
        <f>IF(N128="zákl. přenesená",J128,0)</f>
        <v>0</v>
      </c>
      <c r="BH128" s="144">
        <f>IF(N128="sníž. přenesená",J128,0)</f>
        <v>0</v>
      </c>
      <c r="BI128" s="144">
        <f>IF(N128="nulová",J128,0)</f>
        <v>0</v>
      </c>
      <c r="BJ128" s="18" t="s">
        <v>80</v>
      </c>
      <c r="BK128" s="144">
        <f>ROUND(I128*H128,2)</f>
        <v>0</v>
      </c>
      <c r="BL128" s="18" t="s">
        <v>157</v>
      </c>
      <c r="BM128" s="143" t="s">
        <v>425</v>
      </c>
    </row>
    <row r="129" spans="2:65" s="1" customFormat="1" ht="11.25">
      <c r="B129" s="33"/>
      <c r="D129" s="145" t="s">
        <v>159</v>
      </c>
      <c r="F129" s="146" t="s">
        <v>899</v>
      </c>
      <c r="I129" s="147"/>
      <c r="L129" s="33"/>
      <c r="M129" s="148"/>
      <c r="T129" s="54"/>
      <c r="AT129" s="18" t="s">
        <v>159</v>
      </c>
      <c r="AU129" s="18" t="s">
        <v>80</v>
      </c>
    </row>
    <row r="130" spans="2:65" s="1" customFormat="1" ht="16.5" customHeight="1">
      <c r="B130" s="33"/>
      <c r="C130" s="166" t="s">
        <v>297</v>
      </c>
      <c r="D130" s="166" t="s">
        <v>215</v>
      </c>
      <c r="E130" s="167" t="s">
        <v>900</v>
      </c>
      <c r="F130" s="168" t="s">
        <v>901</v>
      </c>
      <c r="G130" s="169" t="s">
        <v>881</v>
      </c>
      <c r="H130" s="170">
        <v>6</v>
      </c>
      <c r="I130" s="171"/>
      <c r="J130" s="172">
        <f>ROUND(I130*H130,2)</f>
        <v>0</v>
      </c>
      <c r="K130" s="168" t="s">
        <v>28</v>
      </c>
      <c r="L130" s="173"/>
      <c r="M130" s="174" t="s">
        <v>28</v>
      </c>
      <c r="N130" s="175" t="s">
        <v>44</v>
      </c>
      <c r="P130" s="141">
        <f>O130*H130</f>
        <v>0</v>
      </c>
      <c r="Q130" s="141">
        <v>0</v>
      </c>
      <c r="R130" s="141">
        <f>Q130*H130</f>
        <v>0</v>
      </c>
      <c r="S130" s="141">
        <v>0</v>
      </c>
      <c r="T130" s="142">
        <f>S130*H130</f>
        <v>0</v>
      </c>
      <c r="AR130" s="143" t="s">
        <v>214</v>
      </c>
      <c r="AT130" s="143" t="s">
        <v>215</v>
      </c>
      <c r="AU130" s="143" t="s">
        <v>80</v>
      </c>
      <c r="AY130" s="18" t="s">
        <v>150</v>
      </c>
      <c r="BE130" s="144">
        <f>IF(N130="základní",J130,0)</f>
        <v>0</v>
      </c>
      <c r="BF130" s="144">
        <f>IF(N130="snížená",J130,0)</f>
        <v>0</v>
      </c>
      <c r="BG130" s="144">
        <f>IF(N130="zákl. přenesená",J130,0)</f>
        <v>0</v>
      </c>
      <c r="BH130" s="144">
        <f>IF(N130="sníž. přenesená",J130,0)</f>
        <v>0</v>
      </c>
      <c r="BI130" s="144">
        <f>IF(N130="nulová",J130,0)</f>
        <v>0</v>
      </c>
      <c r="BJ130" s="18" t="s">
        <v>80</v>
      </c>
      <c r="BK130" s="144">
        <f>ROUND(I130*H130,2)</f>
        <v>0</v>
      </c>
      <c r="BL130" s="18" t="s">
        <v>157</v>
      </c>
      <c r="BM130" s="143" t="s">
        <v>438</v>
      </c>
    </row>
    <row r="131" spans="2:65" s="1" customFormat="1" ht="11.25">
      <c r="B131" s="33"/>
      <c r="D131" s="145" t="s">
        <v>159</v>
      </c>
      <c r="F131" s="146" t="s">
        <v>901</v>
      </c>
      <c r="I131" s="147"/>
      <c r="L131" s="33"/>
      <c r="M131" s="148"/>
      <c r="T131" s="54"/>
      <c r="AT131" s="18" t="s">
        <v>159</v>
      </c>
      <c r="AU131" s="18" t="s">
        <v>80</v>
      </c>
    </row>
    <row r="132" spans="2:65" s="1" customFormat="1" ht="24.2" customHeight="1">
      <c r="B132" s="33"/>
      <c r="C132" s="166" t="s">
        <v>7</v>
      </c>
      <c r="D132" s="166" t="s">
        <v>215</v>
      </c>
      <c r="E132" s="167" t="s">
        <v>905</v>
      </c>
      <c r="F132" s="168" t="s">
        <v>906</v>
      </c>
      <c r="G132" s="169" t="s">
        <v>881</v>
      </c>
      <c r="H132" s="170">
        <v>6</v>
      </c>
      <c r="I132" s="171"/>
      <c r="J132" s="172">
        <f>ROUND(I132*H132,2)</f>
        <v>0</v>
      </c>
      <c r="K132" s="168" t="s">
        <v>28</v>
      </c>
      <c r="L132" s="173"/>
      <c r="M132" s="174" t="s">
        <v>28</v>
      </c>
      <c r="N132" s="175" t="s">
        <v>44</v>
      </c>
      <c r="P132" s="141">
        <f>O132*H132</f>
        <v>0</v>
      </c>
      <c r="Q132" s="141">
        <v>0</v>
      </c>
      <c r="R132" s="141">
        <f>Q132*H132</f>
        <v>0</v>
      </c>
      <c r="S132" s="141">
        <v>0</v>
      </c>
      <c r="T132" s="142">
        <f>S132*H132</f>
        <v>0</v>
      </c>
      <c r="AR132" s="143" t="s">
        <v>214</v>
      </c>
      <c r="AT132" s="143" t="s">
        <v>215</v>
      </c>
      <c r="AU132" s="143" t="s">
        <v>80</v>
      </c>
      <c r="AY132" s="18" t="s">
        <v>150</v>
      </c>
      <c r="BE132" s="144">
        <f>IF(N132="základní",J132,0)</f>
        <v>0</v>
      </c>
      <c r="BF132" s="144">
        <f>IF(N132="snížená",J132,0)</f>
        <v>0</v>
      </c>
      <c r="BG132" s="144">
        <f>IF(N132="zákl. přenesená",J132,0)</f>
        <v>0</v>
      </c>
      <c r="BH132" s="144">
        <f>IF(N132="sníž. přenesená",J132,0)</f>
        <v>0</v>
      </c>
      <c r="BI132" s="144">
        <f>IF(N132="nulová",J132,0)</f>
        <v>0</v>
      </c>
      <c r="BJ132" s="18" t="s">
        <v>80</v>
      </c>
      <c r="BK132" s="144">
        <f>ROUND(I132*H132,2)</f>
        <v>0</v>
      </c>
      <c r="BL132" s="18" t="s">
        <v>157</v>
      </c>
      <c r="BM132" s="143" t="s">
        <v>449</v>
      </c>
    </row>
    <row r="133" spans="2:65" s="1" customFormat="1" ht="19.5">
      <c r="B133" s="33"/>
      <c r="D133" s="145" t="s">
        <v>159</v>
      </c>
      <c r="F133" s="146" t="s">
        <v>906</v>
      </c>
      <c r="I133" s="147"/>
      <c r="L133" s="33"/>
      <c r="M133" s="148"/>
      <c r="T133" s="54"/>
      <c r="AT133" s="18" t="s">
        <v>159</v>
      </c>
      <c r="AU133" s="18" t="s">
        <v>80</v>
      </c>
    </row>
    <row r="134" spans="2:65" s="1" customFormat="1" ht="19.5">
      <c r="B134" s="33"/>
      <c r="D134" s="145" t="s">
        <v>192</v>
      </c>
      <c r="F134" s="165" t="s">
        <v>904</v>
      </c>
      <c r="I134" s="147"/>
      <c r="L134" s="33"/>
      <c r="M134" s="148"/>
      <c r="T134" s="54"/>
      <c r="AT134" s="18" t="s">
        <v>192</v>
      </c>
      <c r="AU134" s="18" t="s">
        <v>80</v>
      </c>
    </row>
    <row r="135" spans="2:65" s="1" customFormat="1" ht="16.5" customHeight="1">
      <c r="B135" s="33"/>
      <c r="C135" s="166" t="s">
        <v>309</v>
      </c>
      <c r="D135" s="166" t="s">
        <v>215</v>
      </c>
      <c r="E135" s="167" t="s">
        <v>907</v>
      </c>
      <c r="F135" s="168" t="s">
        <v>908</v>
      </c>
      <c r="G135" s="169" t="s">
        <v>881</v>
      </c>
      <c r="H135" s="170">
        <v>6</v>
      </c>
      <c r="I135" s="171"/>
      <c r="J135" s="172">
        <f>ROUND(I135*H135,2)</f>
        <v>0</v>
      </c>
      <c r="K135" s="168" t="s">
        <v>28</v>
      </c>
      <c r="L135" s="173"/>
      <c r="M135" s="174" t="s">
        <v>28</v>
      </c>
      <c r="N135" s="175" t="s">
        <v>44</v>
      </c>
      <c r="P135" s="141">
        <f>O135*H135</f>
        <v>0</v>
      </c>
      <c r="Q135" s="141">
        <v>0</v>
      </c>
      <c r="R135" s="141">
        <f>Q135*H135</f>
        <v>0</v>
      </c>
      <c r="S135" s="141">
        <v>0</v>
      </c>
      <c r="T135" s="142">
        <f>S135*H135</f>
        <v>0</v>
      </c>
      <c r="AR135" s="143" t="s">
        <v>214</v>
      </c>
      <c r="AT135" s="143" t="s">
        <v>215</v>
      </c>
      <c r="AU135" s="143" t="s">
        <v>80</v>
      </c>
      <c r="AY135" s="18" t="s">
        <v>150</v>
      </c>
      <c r="BE135" s="144">
        <f>IF(N135="základní",J135,0)</f>
        <v>0</v>
      </c>
      <c r="BF135" s="144">
        <f>IF(N135="snížená",J135,0)</f>
        <v>0</v>
      </c>
      <c r="BG135" s="144">
        <f>IF(N135="zákl. přenesená",J135,0)</f>
        <v>0</v>
      </c>
      <c r="BH135" s="144">
        <f>IF(N135="sníž. přenesená",J135,0)</f>
        <v>0</v>
      </c>
      <c r="BI135" s="144">
        <f>IF(N135="nulová",J135,0)</f>
        <v>0</v>
      </c>
      <c r="BJ135" s="18" t="s">
        <v>80</v>
      </c>
      <c r="BK135" s="144">
        <f>ROUND(I135*H135,2)</f>
        <v>0</v>
      </c>
      <c r="BL135" s="18" t="s">
        <v>157</v>
      </c>
      <c r="BM135" s="143" t="s">
        <v>459</v>
      </c>
    </row>
    <row r="136" spans="2:65" s="1" customFormat="1" ht="11.25">
      <c r="B136" s="33"/>
      <c r="D136" s="145" t="s">
        <v>159</v>
      </c>
      <c r="F136" s="146" t="s">
        <v>908</v>
      </c>
      <c r="I136" s="147"/>
      <c r="L136" s="33"/>
      <c r="M136" s="148"/>
      <c r="T136" s="54"/>
      <c r="AT136" s="18" t="s">
        <v>159</v>
      </c>
      <c r="AU136" s="18" t="s">
        <v>80</v>
      </c>
    </row>
    <row r="137" spans="2:65" s="1" customFormat="1" ht="16.5" customHeight="1">
      <c r="B137" s="33"/>
      <c r="C137" s="166" t="s">
        <v>316</v>
      </c>
      <c r="D137" s="166" t="s">
        <v>215</v>
      </c>
      <c r="E137" s="167" t="s">
        <v>911</v>
      </c>
      <c r="F137" s="168" t="s">
        <v>912</v>
      </c>
      <c r="G137" s="169" t="s">
        <v>881</v>
      </c>
      <c r="H137" s="170">
        <v>5</v>
      </c>
      <c r="I137" s="171"/>
      <c r="J137" s="172">
        <f>ROUND(I137*H137,2)</f>
        <v>0</v>
      </c>
      <c r="K137" s="168" t="s">
        <v>28</v>
      </c>
      <c r="L137" s="173"/>
      <c r="M137" s="174" t="s">
        <v>28</v>
      </c>
      <c r="N137" s="175" t="s">
        <v>44</v>
      </c>
      <c r="P137" s="141">
        <f>O137*H137</f>
        <v>0</v>
      </c>
      <c r="Q137" s="141">
        <v>0</v>
      </c>
      <c r="R137" s="141">
        <f>Q137*H137</f>
        <v>0</v>
      </c>
      <c r="S137" s="141">
        <v>0</v>
      </c>
      <c r="T137" s="142">
        <f>S137*H137</f>
        <v>0</v>
      </c>
      <c r="AR137" s="143" t="s">
        <v>214</v>
      </c>
      <c r="AT137" s="143" t="s">
        <v>215</v>
      </c>
      <c r="AU137" s="143" t="s">
        <v>80</v>
      </c>
      <c r="AY137" s="18" t="s">
        <v>150</v>
      </c>
      <c r="BE137" s="144">
        <f>IF(N137="základní",J137,0)</f>
        <v>0</v>
      </c>
      <c r="BF137" s="144">
        <f>IF(N137="snížená",J137,0)</f>
        <v>0</v>
      </c>
      <c r="BG137" s="144">
        <f>IF(N137="zákl. přenesená",J137,0)</f>
        <v>0</v>
      </c>
      <c r="BH137" s="144">
        <f>IF(N137="sníž. přenesená",J137,0)</f>
        <v>0</v>
      </c>
      <c r="BI137" s="144">
        <f>IF(N137="nulová",J137,0)</f>
        <v>0</v>
      </c>
      <c r="BJ137" s="18" t="s">
        <v>80</v>
      </c>
      <c r="BK137" s="144">
        <f>ROUND(I137*H137,2)</f>
        <v>0</v>
      </c>
      <c r="BL137" s="18" t="s">
        <v>157</v>
      </c>
      <c r="BM137" s="143" t="s">
        <v>469</v>
      </c>
    </row>
    <row r="138" spans="2:65" s="1" customFormat="1" ht="11.25">
      <c r="B138" s="33"/>
      <c r="D138" s="145" t="s">
        <v>159</v>
      </c>
      <c r="F138" s="146" t="s">
        <v>912</v>
      </c>
      <c r="I138" s="147"/>
      <c r="L138" s="33"/>
      <c r="M138" s="148"/>
      <c r="T138" s="54"/>
      <c r="AT138" s="18" t="s">
        <v>159</v>
      </c>
      <c r="AU138" s="18" t="s">
        <v>80</v>
      </c>
    </row>
    <row r="139" spans="2:65" s="11" customFormat="1" ht="25.9" customHeight="1">
      <c r="B139" s="120"/>
      <c r="D139" s="121" t="s">
        <v>72</v>
      </c>
      <c r="E139" s="122" t="s">
        <v>913</v>
      </c>
      <c r="F139" s="122" t="s">
        <v>914</v>
      </c>
      <c r="I139" s="123"/>
      <c r="J139" s="124">
        <f>BK139</f>
        <v>0</v>
      </c>
      <c r="L139" s="120"/>
      <c r="M139" s="125"/>
      <c r="P139" s="126">
        <f>SUM(P140:P143)</f>
        <v>0</v>
      </c>
      <c r="R139" s="126">
        <f>SUM(R140:R143)</f>
        <v>0</v>
      </c>
      <c r="T139" s="127">
        <f>SUM(T140:T143)</f>
        <v>0</v>
      </c>
      <c r="AR139" s="121" t="s">
        <v>80</v>
      </c>
      <c r="AT139" s="128" t="s">
        <v>72</v>
      </c>
      <c r="AU139" s="128" t="s">
        <v>73</v>
      </c>
      <c r="AY139" s="121" t="s">
        <v>150</v>
      </c>
      <c r="BK139" s="129">
        <f>SUM(BK140:BK143)</f>
        <v>0</v>
      </c>
    </row>
    <row r="140" spans="2:65" s="1" customFormat="1" ht="21.75" customHeight="1">
      <c r="B140" s="33"/>
      <c r="C140" s="132" t="s">
        <v>332</v>
      </c>
      <c r="D140" s="132" t="s">
        <v>152</v>
      </c>
      <c r="E140" s="133" t="s">
        <v>915</v>
      </c>
      <c r="F140" s="134" t="s">
        <v>916</v>
      </c>
      <c r="G140" s="135" t="s">
        <v>881</v>
      </c>
      <c r="H140" s="136">
        <v>1</v>
      </c>
      <c r="I140" s="137"/>
      <c r="J140" s="138">
        <f>ROUND(I140*H140,2)</f>
        <v>0</v>
      </c>
      <c r="K140" s="134" t="s">
        <v>28</v>
      </c>
      <c r="L140" s="33"/>
      <c r="M140" s="139" t="s">
        <v>28</v>
      </c>
      <c r="N140" s="140" t="s">
        <v>44</v>
      </c>
      <c r="P140" s="141">
        <f>O140*H140</f>
        <v>0</v>
      </c>
      <c r="Q140" s="141">
        <v>0</v>
      </c>
      <c r="R140" s="141">
        <f>Q140*H140</f>
        <v>0</v>
      </c>
      <c r="S140" s="141">
        <v>0</v>
      </c>
      <c r="T140" s="142">
        <f>S140*H140</f>
        <v>0</v>
      </c>
      <c r="AR140" s="143" t="s">
        <v>157</v>
      </c>
      <c r="AT140" s="143" t="s">
        <v>152</v>
      </c>
      <c r="AU140" s="143" t="s">
        <v>80</v>
      </c>
      <c r="AY140" s="18" t="s">
        <v>150</v>
      </c>
      <c r="BE140" s="144">
        <f>IF(N140="základní",J140,0)</f>
        <v>0</v>
      </c>
      <c r="BF140" s="144">
        <f>IF(N140="snížená",J140,0)</f>
        <v>0</v>
      </c>
      <c r="BG140" s="144">
        <f>IF(N140="zákl. přenesená",J140,0)</f>
        <v>0</v>
      </c>
      <c r="BH140" s="144">
        <f>IF(N140="sníž. přenesená",J140,0)</f>
        <v>0</v>
      </c>
      <c r="BI140" s="144">
        <f>IF(N140="nulová",J140,0)</f>
        <v>0</v>
      </c>
      <c r="BJ140" s="18" t="s">
        <v>80</v>
      </c>
      <c r="BK140" s="144">
        <f>ROUND(I140*H140,2)</f>
        <v>0</v>
      </c>
      <c r="BL140" s="18" t="s">
        <v>157</v>
      </c>
      <c r="BM140" s="143" t="s">
        <v>479</v>
      </c>
    </row>
    <row r="141" spans="2:65" s="1" customFormat="1" ht="11.25">
      <c r="B141" s="33"/>
      <c r="D141" s="145" t="s">
        <v>159</v>
      </c>
      <c r="F141" s="146" t="s">
        <v>917</v>
      </c>
      <c r="I141" s="147"/>
      <c r="L141" s="33"/>
      <c r="M141" s="148"/>
      <c r="T141" s="54"/>
      <c r="AT141" s="18" t="s">
        <v>159</v>
      </c>
      <c r="AU141" s="18" t="s">
        <v>80</v>
      </c>
    </row>
    <row r="142" spans="2:65" s="1" customFormat="1" ht="16.5" customHeight="1">
      <c r="B142" s="33"/>
      <c r="C142" s="132" t="s">
        <v>338</v>
      </c>
      <c r="D142" s="132" t="s">
        <v>152</v>
      </c>
      <c r="E142" s="133" t="s">
        <v>920</v>
      </c>
      <c r="F142" s="134" t="s">
        <v>921</v>
      </c>
      <c r="G142" s="135" t="s">
        <v>881</v>
      </c>
      <c r="H142" s="136">
        <v>1</v>
      </c>
      <c r="I142" s="137"/>
      <c r="J142" s="138">
        <f>ROUND(I142*H142,2)</f>
        <v>0</v>
      </c>
      <c r="K142" s="134" t="s">
        <v>28</v>
      </c>
      <c r="L142" s="33"/>
      <c r="M142" s="139" t="s">
        <v>28</v>
      </c>
      <c r="N142" s="140" t="s">
        <v>44</v>
      </c>
      <c r="P142" s="141">
        <f>O142*H142</f>
        <v>0</v>
      </c>
      <c r="Q142" s="141">
        <v>0</v>
      </c>
      <c r="R142" s="141">
        <f>Q142*H142</f>
        <v>0</v>
      </c>
      <c r="S142" s="141">
        <v>0</v>
      </c>
      <c r="T142" s="142">
        <f>S142*H142</f>
        <v>0</v>
      </c>
      <c r="AR142" s="143" t="s">
        <v>157</v>
      </c>
      <c r="AT142" s="143" t="s">
        <v>152</v>
      </c>
      <c r="AU142" s="143" t="s">
        <v>80</v>
      </c>
      <c r="AY142" s="18" t="s">
        <v>150</v>
      </c>
      <c r="BE142" s="144">
        <f>IF(N142="základní",J142,0)</f>
        <v>0</v>
      </c>
      <c r="BF142" s="144">
        <f>IF(N142="snížená",J142,0)</f>
        <v>0</v>
      </c>
      <c r="BG142" s="144">
        <f>IF(N142="zákl. přenesená",J142,0)</f>
        <v>0</v>
      </c>
      <c r="BH142" s="144">
        <f>IF(N142="sníž. přenesená",J142,0)</f>
        <v>0</v>
      </c>
      <c r="BI142" s="144">
        <f>IF(N142="nulová",J142,0)</f>
        <v>0</v>
      </c>
      <c r="BJ142" s="18" t="s">
        <v>80</v>
      </c>
      <c r="BK142" s="144">
        <f>ROUND(I142*H142,2)</f>
        <v>0</v>
      </c>
      <c r="BL142" s="18" t="s">
        <v>157</v>
      </c>
      <c r="BM142" s="143" t="s">
        <v>489</v>
      </c>
    </row>
    <row r="143" spans="2:65" s="1" customFormat="1" ht="11.25">
      <c r="B143" s="33"/>
      <c r="D143" s="145" t="s">
        <v>159</v>
      </c>
      <c r="F143" s="146" t="s">
        <v>921</v>
      </c>
      <c r="I143" s="147"/>
      <c r="L143" s="33"/>
      <c r="M143" s="148"/>
      <c r="T143" s="54"/>
      <c r="AT143" s="18" t="s">
        <v>159</v>
      </c>
      <c r="AU143" s="18" t="s">
        <v>80</v>
      </c>
    </row>
    <row r="144" spans="2:65" s="11" customFormat="1" ht="25.9" customHeight="1">
      <c r="B144" s="120"/>
      <c r="D144" s="121" t="s">
        <v>72</v>
      </c>
      <c r="E144" s="122" t="s">
        <v>922</v>
      </c>
      <c r="F144" s="122" t="s">
        <v>923</v>
      </c>
      <c r="I144" s="123"/>
      <c r="J144" s="124">
        <f>BK144</f>
        <v>0</v>
      </c>
      <c r="L144" s="120"/>
      <c r="M144" s="125"/>
      <c r="P144" s="126">
        <f>SUM(P145:P182)</f>
        <v>0</v>
      </c>
      <c r="R144" s="126">
        <f>SUM(R145:R182)</f>
        <v>0</v>
      </c>
      <c r="T144" s="127">
        <f>SUM(T145:T182)</f>
        <v>0</v>
      </c>
      <c r="AR144" s="121" t="s">
        <v>80</v>
      </c>
      <c r="AT144" s="128" t="s">
        <v>72</v>
      </c>
      <c r="AU144" s="128" t="s">
        <v>73</v>
      </c>
      <c r="AY144" s="121" t="s">
        <v>150</v>
      </c>
      <c r="BK144" s="129">
        <f>SUM(BK145:BK182)</f>
        <v>0</v>
      </c>
    </row>
    <row r="145" spans="2:65" s="1" customFormat="1" ht="16.5" customHeight="1">
      <c r="B145" s="33"/>
      <c r="C145" s="132" t="s">
        <v>344</v>
      </c>
      <c r="D145" s="132" t="s">
        <v>152</v>
      </c>
      <c r="E145" s="133" t="s">
        <v>924</v>
      </c>
      <c r="F145" s="134" t="s">
        <v>925</v>
      </c>
      <c r="G145" s="135" t="s">
        <v>394</v>
      </c>
      <c r="H145" s="136">
        <v>34</v>
      </c>
      <c r="I145" s="137"/>
      <c r="J145" s="138">
        <f>ROUND(I145*H145,2)</f>
        <v>0</v>
      </c>
      <c r="K145" s="134" t="s">
        <v>28</v>
      </c>
      <c r="L145" s="33"/>
      <c r="M145" s="139" t="s">
        <v>28</v>
      </c>
      <c r="N145" s="140" t="s">
        <v>44</v>
      </c>
      <c r="P145" s="141">
        <f>O145*H145</f>
        <v>0</v>
      </c>
      <c r="Q145" s="141">
        <v>0</v>
      </c>
      <c r="R145" s="141">
        <f>Q145*H145</f>
        <v>0</v>
      </c>
      <c r="S145" s="141">
        <v>0</v>
      </c>
      <c r="T145" s="142">
        <f>S145*H145</f>
        <v>0</v>
      </c>
      <c r="AR145" s="143" t="s">
        <v>157</v>
      </c>
      <c r="AT145" s="143" t="s">
        <v>152</v>
      </c>
      <c r="AU145" s="143" t="s">
        <v>80</v>
      </c>
      <c r="AY145" s="18" t="s">
        <v>150</v>
      </c>
      <c r="BE145" s="144">
        <f>IF(N145="základní",J145,0)</f>
        <v>0</v>
      </c>
      <c r="BF145" s="144">
        <f>IF(N145="snížená",J145,0)</f>
        <v>0</v>
      </c>
      <c r="BG145" s="144">
        <f>IF(N145="zákl. přenesená",J145,0)</f>
        <v>0</v>
      </c>
      <c r="BH145" s="144">
        <f>IF(N145="sníž. přenesená",J145,0)</f>
        <v>0</v>
      </c>
      <c r="BI145" s="144">
        <f>IF(N145="nulová",J145,0)</f>
        <v>0</v>
      </c>
      <c r="BJ145" s="18" t="s">
        <v>80</v>
      </c>
      <c r="BK145" s="144">
        <f>ROUND(I145*H145,2)</f>
        <v>0</v>
      </c>
      <c r="BL145" s="18" t="s">
        <v>157</v>
      </c>
      <c r="BM145" s="143" t="s">
        <v>503</v>
      </c>
    </row>
    <row r="146" spans="2:65" s="1" customFormat="1" ht="11.25">
      <c r="B146" s="33"/>
      <c r="D146" s="145" t="s">
        <v>159</v>
      </c>
      <c r="F146" s="146" t="s">
        <v>925</v>
      </c>
      <c r="I146" s="147"/>
      <c r="L146" s="33"/>
      <c r="M146" s="148"/>
      <c r="T146" s="54"/>
      <c r="AT146" s="18" t="s">
        <v>159</v>
      </c>
      <c r="AU146" s="18" t="s">
        <v>80</v>
      </c>
    </row>
    <row r="147" spans="2:65" s="1" customFormat="1" ht="16.5" customHeight="1">
      <c r="B147" s="33"/>
      <c r="C147" s="132" t="s">
        <v>350</v>
      </c>
      <c r="D147" s="132" t="s">
        <v>152</v>
      </c>
      <c r="E147" s="133" t="s">
        <v>1294</v>
      </c>
      <c r="F147" s="134" t="s">
        <v>1295</v>
      </c>
      <c r="G147" s="135" t="s">
        <v>394</v>
      </c>
      <c r="H147" s="136">
        <v>53</v>
      </c>
      <c r="I147" s="137"/>
      <c r="J147" s="138">
        <f>ROUND(I147*H147,2)</f>
        <v>0</v>
      </c>
      <c r="K147" s="134" t="s">
        <v>28</v>
      </c>
      <c r="L147" s="33"/>
      <c r="M147" s="139" t="s">
        <v>28</v>
      </c>
      <c r="N147" s="140" t="s">
        <v>44</v>
      </c>
      <c r="P147" s="141">
        <f>O147*H147</f>
        <v>0</v>
      </c>
      <c r="Q147" s="141">
        <v>0</v>
      </c>
      <c r="R147" s="141">
        <f>Q147*H147</f>
        <v>0</v>
      </c>
      <c r="S147" s="141">
        <v>0</v>
      </c>
      <c r="T147" s="142">
        <f>S147*H147</f>
        <v>0</v>
      </c>
      <c r="AR147" s="143" t="s">
        <v>157</v>
      </c>
      <c r="AT147" s="143" t="s">
        <v>152</v>
      </c>
      <c r="AU147" s="143" t="s">
        <v>80</v>
      </c>
      <c r="AY147" s="18" t="s">
        <v>150</v>
      </c>
      <c r="BE147" s="144">
        <f>IF(N147="základní",J147,0)</f>
        <v>0</v>
      </c>
      <c r="BF147" s="144">
        <f>IF(N147="snížená",J147,0)</f>
        <v>0</v>
      </c>
      <c r="BG147" s="144">
        <f>IF(N147="zákl. přenesená",J147,0)</f>
        <v>0</v>
      </c>
      <c r="BH147" s="144">
        <f>IF(N147="sníž. přenesená",J147,0)</f>
        <v>0</v>
      </c>
      <c r="BI147" s="144">
        <f>IF(N147="nulová",J147,0)</f>
        <v>0</v>
      </c>
      <c r="BJ147" s="18" t="s">
        <v>80</v>
      </c>
      <c r="BK147" s="144">
        <f>ROUND(I147*H147,2)</f>
        <v>0</v>
      </c>
      <c r="BL147" s="18" t="s">
        <v>157</v>
      </c>
      <c r="BM147" s="143" t="s">
        <v>516</v>
      </c>
    </row>
    <row r="148" spans="2:65" s="1" customFormat="1" ht="11.25">
      <c r="B148" s="33"/>
      <c r="D148" s="145" t="s">
        <v>159</v>
      </c>
      <c r="F148" s="146" t="s">
        <v>1295</v>
      </c>
      <c r="I148" s="147"/>
      <c r="L148" s="33"/>
      <c r="M148" s="148"/>
      <c r="T148" s="54"/>
      <c r="AT148" s="18" t="s">
        <v>159</v>
      </c>
      <c r="AU148" s="18" t="s">
        <v>80</v>
      </c>
    </row>
    <row r="149" spans="2:65" s="1" customFormat="1" ht="16.5" customHeight="1">
      <c r="B149" s="33"/>
      <c r="C149" s="132" t="s">
        <v>360</v>
      </c>
      <c r="D149" s="132" t="s">
        <v>152</v>
      </c>
      <c r="E149" s="133" t="s">
        <v>928</v>
      </c>
      <c r="F149" s="134" t="s">
        <v>929</v>
      </c>
      <c r="G149" s="135" t="s">
        <v>394</v>
      </c>
      <c r="H149" s="136">
        <v>48</v>
      </c>
      <c r="I149" s="137"/>
      <c r="J149" s="138">
        <f>ROUND(I149*H149,2)</f>
        <v>0</v>
      </c>
      <c r="K149" s="134" t="s">
        <v>28</v>
      </c>
      <c r="L149" s="33"/>
      <c r="M149" s="139" t="s">
        <v>28</v>
      </c>
      <c r="N149" s="140" t="s">
        <v>44</v>
      </c>
      <c r="P149" s="141">
        <f>O149*H149</f>
        <v>0</v>
      </c>
      <c r="Q149" s="141">
        <v>0</v>
      </c>
      <c r="R149" s="141">
        <f>Q149*H149</f>
        <v>0</v>
      </c>
      <c r="S149" s="141">
        <v>0</v>
      </c>
      <c r="T149" s="142">
        <f>S149*H149</f>
        <v>0</v>
      </c>
      <c r="AR149" s="143" t="s">
        <v>157</v>
      </c>
      <c r="AT149" s="143" t="s">
        <v>152</v>
      </c>
      <c r="AU149" s="143" t="s">
        <v>80</v>
      </c>
      <c r="AY149" s="18" t="s">
        <v>150</v>
      </c>
      <c r="BE149" s="144">
        <f>IF(N149="základní",J149,0)</f>
        <v>0</v>
      </c>
      <c r="BF149" s="144">
        <f>IF(N149="snížená",J149,0)</f>
        <v>0</v>
      </c>
      <c r="BG149" s="144">
        <f>IF(N149="zákl. přenesená",J149,0)</f>
        <v>0</v>
      </c>
      <c r="BH149" s="144">
        <f>IF(N149="sníž. přenesená",J149,0)</f>
        <v>0</v>
      </c>
      <c r="BI149" s="144">
        <f>IF(N149="nulová",J149,0)</f>
        <v>0</v>
      </c>
      <c r="BJ149" s="18" t="s">
        <v>80</v>
      </c>
      <c r="BK149" s="144">
        <f>ROUND(I149*H149,2)</f>
        <v>0</v>
      </c>
      <c r="BL149" s="18" t="s">
        <v>157</v>
      </c>
      <c r="BM149" s="143" t="s">
        <v>528</v>
      </c>
    </row>
    <row r="150" spans="2:65" s="1" customFormat="1" ht="11.25">
      <c r="B150" s="33"/>
      <c r="D150" s="145" t="s">
        <v>159</v>
      </c>
      <c r="F150" s="146" t="s">
        <v>929</v>
      </c>
      <c r="I150" s="147"/>
      <c r="L150" s="33"/>
      <c r="M150" s="148"/>
      <c r="T150" s="54"/>
      <c r="AT150" s="18" t="s">
        <v>159</v>
      </c>
      <c r="AU150" s="18" t="s">
        <v>80</v>
      </c>
    </row>
    <row r="151" spans="2:65" s="1" customFormat="1" ht="16.5" customHeight="1">
      <c r="B151" s="33"/>
      <c r="C151" s="132" t="s">
        <v>366</v>
      </c>
      <c r="D151" s="132" t="s">
        <v>152</v>
      </c>
      <c r="E151" s="133" t="s">
        <v>930</v>
      </c>
      <c r="F151" s="134" t="s">
        <v>931</v>
      </c>
      <c r="G151" s="135" t="s">
        <v>881</v>
      </c>
      <c r="H151" s="136">
        <v>6</v>
      </c>
      <c r="I151" s="137"/>
      <c r="J151" s="138">
        <f>ROUND(I151*H151,2)</f>
        <v>0</v>
      </c>
      <c r="K151" s="134" t="s">
        <v>28</v>
      </c>
      <c r="L151" s="33"/>
      <c r="M151" s="139" t="s">
        <v>28</v>
      </c>
      <c r="N151" s="140" t="s">
        <v>44</v>
      </c>
      <c r="P151" s="141">
        <f>O151*H151</f>
        <v>0</v>
      </c>
      <c r="Q151" s="141">
        <v>0</v>
      </c>
      <c r="R151" s="141">
        <f>Q151*H151</f>
        <v>0</v>
      </c>
      <c r="S151" s="141">
        <v>0</v>
      </c>
      <c r="T151" s="142">
        <f>S151*H151</f>
        <v>0</v>
      </c>
      <c r="AR151" s="143" t="s">
        <v>157</v>
      </c>
      <c r="AT151" s="143" t="s">
        <v>152</v>
      </c>
      <c r="AU151" s="143" t="s">
        <v>80</v>
      </c>
      <c r="AY151" s="18" t="s">
        <v>150</v>
      </c>
      <c r="BE151" s="144">
        <f>IF(N151="základní",J151,0)</f>
        <v>0</v>
      </c>
      <c r="BF151" s="144">
        <f>IF(N151="snížená",J151,0)</f>
        <v>0</v>
      </c>
      <c r="BG151" s="144">
        <f>IF(N151="zákl. přenesená",J151,0)</f>
        <v>0</v>
      </c>
      <c r="BH151" s="144">
        <f>IF(N151="sníž. přenesená",J151,0)</f>
        <v>0</v>
      </c>
      <c r="BI151" s="144">
        <f>IF(N151="nulová",J151,0)</f>
        <v>0</v>
      </c>
      <c r="BJ151" s="18" t="s">
        <v>80</v>
      </c>
      <c r="BK151" s="144">
        <f>ROUND(I151*H151,2)</f>
        <v>0</v>
      </c>
      <c r="BL151" s="18" t="s">
        <v>157</v>
      </c>
      <c r="BM151" s="143" t="s">
        <v>541</v>
      </c>
    </row>
    <row r="152" spans="2:65" s="1" customFormat="1" ht="11.25">
      <c r="B152" s="33"/>
      <c r="D152" s="145" t="s">
        <v>159</v>
      </c>
      <c r="F152" s="146" t="s">
        <v>931</v>
      </c>
      <c r="I152" s="147"/>
      <c r="L152" s="33"/>
      <c r="M152" s="148"/>
      <c r="T152" s="54"/>
      <c r="AT152" s="18" t="s">
        <v>159</v>
      </c>
      <c r="AU152" s="18" t="s">
        <v>80</v>
      </c>
    </row>
    <row r="153" spans="2:65" s="1" customFormat="1" ht="16.5" customHeight="1">
      <c r="B153" s="33"/>
      <c r="C153" s="132" t="s">
        <v>375</v>
      </c>
      <c r="D153" s="132" t="s">
        <v>152</v>
      </c>
      <c r="E153" s="133" t="s">
        <v>932</v>
      </c>
      <c r="F153" s="134" t="s">
        <v>933</v>
      </c>
      <c r="G153" s="135" t="s">
        <v>881</v>
      </c>
      <c r="H153" s="136">
        <v>6</v>
      </c>
      <c r="I153" s="137"/>
      <c r="J153" s="138">
        <f>ROUND(I153*H153,2)</f>
        <v>0</v>
      </c>
      <c r="K153" s="134" t="s">
        <v>28</v>
      </c>
      <c r="L153" s="33"/>
      <c r="M153" s="139" t="s">
        <v>28</v>
      </c>
      <c r="N153" s="140" t="s">
        <v>44</v>
      </c>
      <c r="P153" s="141">
        <f>O153*H153</f>
        <v>0</v>
      </c>
      <c r="Q153" s="141">
        <v>0</v>
      </c>
      <c r="R153" s="141">
        <f>Q153*H153</f>
        <v>0</v>
      </c>
      <c r="S153" s="141">
        <v>0</v>
      </c>
      <c r="T153" s="142">
        <f>S153*H153</f>
        <v>0</v>
      </c>
      <c r="AR153" s="143" t="s">
        <v>157</v>
      </c>
      <c r="AT153" s="143" t="s">
        <v>152</v>
      </c>
      <c r="AU153" s="143" t="s">
        <v>80</v>
      </c>
      <c r="AY153" s="18" t="s">
        <v>150</v>
      </c>
      <c r="BE153" s="144">
        <f>IF(N153="základní",J153,0)</f>
        <v>0</v>
      </c>
      <c r="BF153" s="144">
        <f>IF(N153="snížená",J153,0)</f>
        <v>0</v>
      </c>
      <c r="BG153" s="144">
        <f>IF(N153="zákl. přenesená",J153,0)</f>
        <v>0</v>
      </c>
      <c r="BH153" s="144">
        <f>IF(N153="sníž. přenesená",J153,0)</f>
        <v>0</v>
      </c>
      <c r="BI153" s="144">
        <f>IF(N153="nulová",J153,0)</f>
        <v>0</v>
      </c>
      <c r="BJ153" s="18" t="s">
        <v>80</v>
      </c>
      <c r="BK153" s="144">
        <f>ROUND(I153*H153,2)</f>
        <v>0</v>
      </c>
      <c r="BL153" s="18" t="s">
        <v>157</v>
      </c>
      <c r="BM153" s="143" t="s">
        <v>554</v>
      </c>
    </row>
    <row r="154" spans="2:65" s="1" customFormat="1" ht="11.25">
      <c r="B154" s="33"/>
      <c r="D154" s="145" t="s">
        <v>159</v>
      </c>
      <c r="F154" s="146" t="s">
        <v>933</v>
      </c>
      <c r="I154" s="147"/>
      <c r="L154" s="33"/>
      <c r="M154" s="148"/>
      <c r="T154" s="54"/>
      <c r="AT154" s="18" t="s">
        <v>159</v>
      </c>
      <c r="AU154" s="18" t="s">
        <v>80</v>
      </c>
    </row>
    <row r="155" spans="2:65" s="1" customFormat="1" ht="16.5" customHeight="1">
      <c r="B155" s="33"/>
      <c r="C155" s="132" t="s">
        <v>383</v>
      </c>
      <c r="D155" s="132" t="s">
        <v>152</v>
      </c>
      <c r="E155" s="133" t="s">
        <v>934</v>
      </c>
      <c r="F155" s="134" t="s">
        <v>935</v>
      </c>
      <c r="G155" s="135" t="s">
        <v>881</v>
      </c>
      <c r="H155" s="136">
        <v>6</v>
      </c>
      <c r="I155" s="137"/>
      <c r="J155" s="138">
        <f>ROUND(I155*H155,2)</f>
        <v>0</v>
      </c>
      <c r="K155" s="134" t="s">
        <v>28</v>
      </c>
      <c r="L155" s="33"/>
      <c r="M155" s="139" t="s">
        <v>28</v>
      </c>
      <c r="N155" s="140" t="s">
        <v>44</v>
      </c>
      <c r="P155" s="141">
        <f>O155*H155</f>
        <v>0</v>
      </c>
      <c r="Q155" s="141">
        <v>0</v>
      </c>
      <c r="R155" s="141">
        <f>Q155*H155</f>
        <v>0</v>
      </c>
      <c r="S155" s="141">
        <v>0</v>
      </c>
      <c r="T155" s="142">
        <f>S155*H155</f>
        <v>0</v>
      </c>
      <c r="AR155" s="143" t="s">
        <v>157</v>
      </c>
      <c r="AT155" s="143" t="s">
        <v>152</v>
      </c>
      <c r="AU155" s="143" t="s">
        <v>80</v>
      </c>
      <c r="AY155" s="18" t="s">
        <v>150</v>
      </c>
      <c r="BE155" s="144">
        <f>IF(N155="základní",J155,0)</f>
        <v>0</v>
      </c>
      <c r="BF155" s="144">
        <f>IF(N155="snížená",J155,0)</f>
        <v>0</v>
      </c>
      <c r="BG155" s="144">
        <f>IF(N155="zákl. přenesená",J155,0)</f>
        <v>0</v>
      </c>
      <c r="BH155" s="144">
        <f>IF(N155="sníž. přenesená",J155,0)</f>
        <v>0</v>
      </c>
      <c r="BI155" s="144">
        <f>IF(N155="nulová",J155,0)</f>
        <v>0</v>
      </c>
      <c r="BJ155" s="18" t="s">
        <v>80</v>
      </c>
      <c r="BK155" s="144">
        <f>ROUND(I155*H155,2)</f>
        <v>0</v>
      </c>
      <c r="BL155" s="18" t="s">
        <v>157</v>
      </c>
      <c r="BM155" s="143" t="s">
        <v>568</v>
      </c>
    </row>
    <row r="156" spans="2:65" s="1" customFormat="1" ht="11.25">
      <c r="B156" s="33"/>
      <c r="D156" s="145" t="s">
        <v>159</v>
      </c>
      <c r="F156" s="146" t="s">
        <v>935</v>
      </c>
      <c r="I156" s="147"/>
      <c r="L156" s="33"/>
      <c r="M156" s="148"/>
      <c r="T156" s="54"/>
      <c r="AT156" s="18" t="s">
        <v>159</v>
      </c>
      <c r="AU156" s="18" t="s">
        <v>80</v>
      </c>
    </row>
    <row r="157" spans="2:65" s="1" customFormat="1" ht="16.5" customHeight="1">
      <c r="B157" s="33"/>
      <c r="C157" s="132" t="s">
        <v>391</v>
      </c>
      <c r="D157" s="132" t="s">
        <v>152</v>
      </c>
      <c r="E157" s="133" t="s">
        <v>936</v>
      </c>
      <c r="F157" s="134" t="s">
        <v>937</v>
      </c>
      <c r="G157" s="135" t="s">
        <v>394</v>
      </c>
      <c r="H157" s="136">
        <v>66</v>
      </c>
      <c r="I157" s="137"/>
      <c r="J157" s="138">
        <f>ROUND(I157*H157,2)</f>
        <v>0</v>
      </c>
      <c r="K157" s="134" t="s">
        <v>28</v>
      </c>
      <c r="L157" s="33"/>
      <c r="M157" s="139" t="s">
        <v>28</v>
      </c>
      <c r="N157" s="140" t="s">
        <v>44</v>
      </c>
      <c r="P157" s="141">
        <f>O157*H157</f>
        <v>0</v>
      </c>
      <c r="Q157" s="141">
        <v>0</v>
      </c>
      <c r="R157" s="141">
        <f>Q157*H157</f>
        <v>0</v>
      </c>
      <c r="S157" s="141">
        <v>0</v>
      </c>
      <c r="T157" s="142">
        <f>S157*H157</f>
        <v>0</v>
      </c>
      <c r="AR157" s="143" t="s">
        <v>157</v>
      </c>
      <c r="AT157" s="143" t="s">
        <v>152</v>
      </c>
      <c r="AU157" s="143" t="s">
        <v>80</v>
      </c>
      <c r="AY157" s="18" t="s">
        <v>150</v>
      </c>
      <c r="BE157" s="144">
        <f>IF(N157="základní",J157,0)</f>
        <v>0</v>
      </c>
      <c r="BF157" s="144">
        <f>IF(N157="snížená",J157,0)</f>
        <v>0</v>
      </c>
      <c r="BG157" s="144">
        <f>IF(N157="zákl. přenesená",J157,0)</f>
        <v>0</v>
      </c>
      <c r="BH157" s="144">
        <f>IF(N157="sníž. přenesená",J157,0)</f>
        <v>0</v>
      </c>
      <c r="BI157" s="144">
        <f>IF(N157="nulová",J157,0)</f>
        <v>0</v>
      </c>
      <c r="BJ157" s="18" t="s">
        <v>80</v>
      </c>
      <c r="BK157" s="144">
        <f>ROUND(I157*H157,2)</f>
        <v>0</v>
      </c>
      <c r="BL157" s="18" t="s">
        <v>157</v>
      </c>
      <c r="BM157" s="143" t="s">
        <v>582</v>
      </c>
    </row>
    <row r="158" spans="2:65" s="1" customFormat="1" ht="11.25">
      <c r="B158" s="33"/>
      <c r="D158" s="145" t="s">
        <v>159</v>
      </c>
      <c r="F158" s="146" t="s">
        <v>937</v>
      </c>
      <c r="I158" s="147"/>
      <c r="L158" s="33"/>
      <c r="M158" s="148"/>
      <c r="T158" s="54"/>
      <c r="AT158" s="18" t="s">
        <v>159</v>
      </c>
      <c r="AU158" s="18" t="s">
        <v>80</v>
      </c>
    </row>
    <row r="159" spans="2:65" s="1" customFormat="1" ht="16.5" customHeight="1">
      <c r="B159" s="33"/>
      <c r="C159" s="132" t="s">
        <v>398</v>
      </c>
      <c r="D159" s="132" t="s">
        <v>152</v>
      </c>
      <c r="E159" s="133" t="s">
        <v>938</v>
      </c>
      <c r="F159" s="134" t="s">
        <v>939</v>
      </c>
      <c r="G159" s="135" t="s">
        <v>394</v>
      </c>
      <c r="H159" s="136">
        <v>66</v>
      </c>
      <c r="I159" s="137"/>
      <c r="J159" s="138">
        <f>ROUND(I159*H159,2)</f>
        <v>0</v>
      </c>
      <c r="K159" s="134" t="s">
        <v>28</v>
      </c>
      <c r="L159" s="33"/>
      <c r="M159" s="139" t="s">
        <v>28</v>
      </c>
      <c r="N159" s="140" t="s">
        <v>44</v>
      </c>
      <c r="P159" s="141">
        <f>O159*H159</f>
        <v>0</v>
      </c>
      <c r="Q159" s="141">
        <v>0</v>
      </c>
      <c r="R159" s="141">
        <f>Q159*H159</f>
        <v>0</v>
      </c>
      <c r="S159" s="141">
        <v>0</v>
      </c>
      <c r="T159" s="142">
        <f>S159*H159</f>
        <v>0</v>
      </c>
      <c r="AR159" s="143" t="s">
        <v>157</v>
      </c>
      <c r="AT159" s="143" t="s">
        <v>152</v>
      </c>
      <c r="AU159" s="143" t="s">
        <v>80</v>
      </c>
      <c r="AY159" s="18" t="s">
        <v>150</v>
      </c>
      <c r="BE159" s="144">
        <f>IF(N159="základní",J159,0)</f>
        <v>0</v>
      </c>
      <c r="BF159" s="144">
        <f>IF(N159="snížená",J159,0)</f>
        <v>0</v>
      </c>
      <c r="BG159" s="144">
        <f>IF(N159="zákl. přenesená",J159,0)</f>
        <v>0</v>
      </c>
      <c r="BH159" s="144">
        <f>IF(N159="sníž. přenesená",J159,0)</f>
        <v>0</v>
      </c>
      <c r="BI159" s="144">
        <f>IF(N159="nulová",J159,0)</f>
        <v>0</v>
      </c>
      <c r="BJ159" s="18" t="s">
        <v>80</v>
      </c>
      <c r="BK159" s="144">
        <f>ROUND(I159*H159,2)</f>
        <v>0</v>
      </c>
      <c r="BL159" s="18" t="s">
        <v>157</v>
      </c>
      <c r="BM159" s="143" t="s">
        <v>591</v>
      </c>
    </row>
    <row r="160" spans="2:65" s="1" customFormat="1" ht="11.25">
      <c r="B160" s="33"/>
      <c r="D160" s="145" t="s">
        <v>159</v>
      </c>
      <c r="F160" s="146" t="s">
        <v>939</v>
      </c>
      <c r="I160" s="147"/>
      <c r="L160" s="33"/>
      <c r="M160" s="148"/>
      <c r="T160" s="54"/>
      <c r="AT160" s="18" t="s">
        <v>159</v>
      </c>
      <c r="AU160" s="18" t="s">
        <v>80</v>
      </c>
    </row>
    <row r="161" spans="2:65" s="1" customFormat="1" ht="16.5" customHeight="1">
      <c r="B161" s="33"/>
      <c r="C161" s="132" t="s">
        <v>405</v>
      </c>
      <c r="D161" s="132" t="s">
        <v>152</v>
      </c>
      <c r="E161" s="133" t="s">
        <v>940</v>
      </c>
      <c r="F161" s="134" t="s">
        <v>941</v>
      </c>
      <c r="G161" s="135" t="s">
        <v>881</v>
      </c>
      <c r="H161" s="136">
        <v>6</v>
      </c>
      <c r="I161" s="137"/>
      <c r="J161" s="138">
        <f>ROUND(I161*H161,2)</f>
        <v>0</v>
      </c>
      <c r="K161" s="134" t="s">
        <v>28</v>
      </c>
      <c r="L161" s="33"/>
      <c r="M161" s="139" t="s">
        <v>28</v>
      </c>
      <c r="N161" s="140" t="s">
        <v>44</v>
      </c>
      <c r="P161" s="141">
        <f>O161*H161</f>
        <v>0</v>
      </c>
      <c r="Q161" s="141">
        <v>0</v>
      </c>
      <c r="R161" s="141">
        <f>Q161*H161</f>
        <v>0</v>
      </c>
      <c r="S161" s="141">
        <v>0</v>
      </c>
      <c r="T161" s="142">
        <f>S161*H161</f>
        <v>0</v>
      </c>
      <c r="AR161" s="143" t="s">
        <v>157</v>
      </c>
      <c r="AT161" s="143" t="s">
        <v>152</v>
      </c>
      <c r="AU161" s="143" t="s">
        <v>80</v>
      </c>
      <c r="AY161" s="18" t="s">
        <v>150</v>
      </c>
      <c r="BE161" s="144">
        <f>IF(N161="základní",J161,0)</f>
        <v>0</v>
      </c>
      <c r="BF161" s="144">
        <f>IF(N161="snížená",J161,0)</f>
        <v>0</v>
      </c>
      <c r="BG161" s="144">
        <f>IF(N161="zákl. přenesená",J161,0)</f>
        <v>0</v>
      </c>
      <c r="BH161" s="144">
        <f>IF(N161="sníž. přenesená",J161,0)</f>
        <v>0</v>
      </c>
      <c r="BI161" s="144">
        <f>IF(N161="nulová",J161,0)</f>
        <v>0</v>
      </c>
      <c r="BJ161" s="18" t="s">
        <v>80</v>
      </c>
      <c r="BK161" s="144">
        <f>ROUND(I161*H161,2)</f>
        <v>0</v>
      </c>
      <c r="BL161" s="18" t="s">
        <v>157</v>
      </c>
      <c r="BM161" s="143" t="s">
        <v>607</v>
      </c>
    </row>
    <row r="162" spans="2:65" s="1" customFormat="1" ht="11.25">
      <c r="B162" s="33"/>
      <c r="D162" s="145" t="s">
        <v>159</v>
      </c>
      <c r="F162" s="146" t="s">
        <v>941</v>
      </c>
      <c r="I162" s="147"/>
      <c r="L162" s="33"/>
      <c r="M162" s="148"/>
      <c r="T162" s="54"/>
      <c r="AT162" s="18" t="s">
        <v>159</v>
      </c>
      <c r="AU162" s="18" t="s">
        <v>80</v>
      </c>
    </row>
    <row r="163" spans="2:65" s="1" customFormat="1" ht="16.5" customHeight="1">
      <c r="B163" s="33"/>
      <c r="C163" s="132" t="s">
        <v>410</v>
      </c>
      <c r="D163" s="132" t="s">
        <v>152</v>
      </c>
      <c r="E163" s="133" t="s">
        <v>942</v>
      </c>
      <c r="F163" s="134" t="s">
        <v>943</v>
      </c>
      <c r="G163" s="135" t="s">
        <v>881</v>
      </c>
      <c r="H163" s="136">
        <v>6</v>
      </c>
      <c r="I163" s="137"/>
      <c r="J163" s="138">
        <f>ROUND(I163*H163,2)</f>
        <v>0</v>
      </c>
      <c r="K163" s="134" t="s">
        <v>28</v>
      </c>
      <c r="L163" s="33"/>
      <c r="M163" s="139" t="s">
        <v>28</v>
      </c>
      <c r="N163" s="140" t="s">
        <v>44</v>
      </c>
      <c r="P163" s="141">
        <f>O163*H163</f>
        <v>0</v>
      </c>
      <c r="Q163" s="141">
        <v>0</v>
      </c>
      <c r="R163" s="141">
        <f>Q163*H163</f>
        <v>0</v>
      </c>
      <c r="S163" s="141">
        <v>0</v>
      </c>
      <c r="T163" s="142">
        <f>S163*H163</f>
        <v>0</v>
      </c>
      <c r="AR163" s="143" t="s">
        <v>157</v>
      </c>
      <c r="AT163" s="143" t="s">
        <v>152</v>
      </c>
      <c r="AU163" s="143" t="s">
        <v>80</v>
      </c>
      <c r="AY163" s="18" t="s">
        <v>150</v>
      </c>
      <c r="BE163" s="144">
        <f>IF(N163="základní",J163,0)</f>
        <v>0</v>
      </c>
      <c r="BF163" s="144">
        <f>IF(N163="snížená",J163,0)</f>
        <v>0</v>
      </c>
      <c r="BG163" s="144">
        <f>IF(N163="zákl. přenesená",J163,0)</f>
        <v>0</v>
      </c>
      <c r="BH163" s="144">
        <f>IF(N163="sníž. přenesená",J163,0)</f>
        <v>0</v>
      </c>
      <c r="BI163" s="144">
        <f>IF(N163="nulová",J163,0)</f>
        <v>0</v>
      </c>
      <c r="BJ163" s="18" t="s">
        <v>80</v>
      </c>
      <c r="BK163" s="144">
        <f>ROUND(I163*H163,2)</f>
        <v>0</v>
      </c>
      <c r="BL163" s="18" t="s">
        <v>157</v>
      </c>
      <c r="BM163" s="143" t="s">
        <v>621</v>
      </c>
    </row>
    <row r="164" spans="2:65" s="1" customFormat="1" ht="11.25">
      <c r="B164" s="33"/>
      <c r="D164" s="145" t="s">
        <v>159</v>
      </c>
      <c r="F164" s="146" t="s">
        <v>944</v>
      </c>
      <c r="I164" s="147"/>
      <c r="L164" s="33"/>
      <c r="M164" s="148"/>
      <c r="T164" s="54"/>
      <c r="AT164" s="18" t="s">
        <v>159</v>
      </c>
      <c r="AU164" s="18" t="s">
        <v>80</v>
      </c>
    </row>
    <row r="165" spans="2:65" s="1" customFormat="1" ht="16.5" customHeight="1">
      <c r="B165" s="33"/>
      <c r="C165" s="132" t="s">
        <v>414</v>
      </c>
      <c r="D165" s="132" t="s">
        <v>152</v>
      </c>
      <c r="E165" s="133" t="s">
        <v>945</v>
      </c>
      <c r="F165" s="134" t="s">
        <v>946</v>
      </c>
      <c r="G165" s="135" t="s">
        <v>394</v>
      </c>
      <c r="H165" s="136">
        <v>56</v>
      </c>
      <c r="I165" s="137"/>
      <c r="J165" s="138">
        <f>ROUND(I165*H165,2)</f>
        <v>0</v>
      </c>
      <c r="K165" s="134" t="s">
        <v>28</v>
      </c>
      <c r="L165" s="33"/>
      <c r="M165" s="139" t="s">
        <v>28</v>
      </c>
      <c r="N165" s="140" t="s">
        <v>44</v>
      </c>
      <c r="P165" s="141">
        <f>O165*H165</f>
        <v>0</v>
      </c>
      <c r="Q165" s="141">
        <v>0</v>
      </c>
      <c r="R165" s="141">
        <f>Q165*H165</f>
        <v>0</v>
      </c>
      <c r="S165" s="141">
        <v>0</v>
      </c>
      <c r="T165" s="142">
        <f>S165*H165</f>
        <v>0</v>
      </c>
      <c r="AR165" s="143" t="s">
        <v>157</v>
      </c>
      <c r="AT165" s="143" t="s">
        <v>152</v>
      </c>
      <c r="AU165" s="143" t="s">
        <v>80</v>
      </c>
      <c r="AY165" s="18" t="s">
        <v>150</v>
      </c>
      <c r="BE165" s="144">
        <f>IF(N165="základní",J165,0)</f>
        <v>0</v>
      </c>
      <c r="BF165" s="144">
        <f>IF(N165="snížená",J165,0)</f>
        <v>0</v>
      </c>
      <c r="BG165" s="144">
        <f>IF(N165="zákl. přenesená",J165,0)</f>
        <v>0</v>
      </c>
      <c r="BH165" s="144">
        <f>IF(N165="sníž. přenesená",J165,0)</f>
        <v>0</v>
      </c>
      <c r="BI165" s="144">
        <f>IF(N165="nulová",J165,0)</f>
        <v>0</v>
      </c>
      <c r="BJ165" s="18" t="s">
        <v>80</v>
      </c>
      <c r="BK165" s="144">
        <f>ROUND(I165*H165,2)</f>
        <v>0</v>
      </c>
      <c r="BL165" s="18" t="s">
        <v>157</v>
      </c>
      <c r="BM165" s="143" t="s">
        <v>633</v>
      </c>
    </row>
    <row r="166" spans="2:65" s="1" customFormat="1" ht="11.25">
      <c r="B166" s="33"/>
      <c r="D166" s="145" t="s">
        <v>159</v>
      </c>
      <c r="F166" s="146" t="s">
        <v>947</v>
      </c>
      <c r="I166" s="147"/>
      <c r="L166" s="33"/>
      <c r="M166" s="148"/>
      <c r="T166" s="54"/>
      <c r="AT166" s="18" t="s">
        <v>159</v>
      </c>
      <c r="AU166" s="18" t="s">
        <v>80</v>
      </c>
    </row>
    <row r="167" spans="2:65" s="1" customFormat="1" ht="21.75" customHeight="1">
      <c r="B167" s="33"/>
      <c r="C167" s="132" t="s">
        <v>421</v>
      </c>
      <c r="D167" s="132" t="s">
        <v>152</v>
      </c>
      <c r="E167" s="133" t="s">
        <v>948</v>
      </c>
      <c r="F167" s="134" t="s">
        <v>949</v>
      </c>
      <c r="G167" s="135" t="s">
        <v>881</v>
      </c>
      <c r="H167" s="136">
        <v>16</v>
      </c>
      <c r="I167" s="137"/>
      <c r="J167" s="138">
        <f>ROUND(I167*H167,2)</f>
        <v>0</v>
      </c>
      <c r="K167" s="134" t="s">
        <v>28</v>
      </c>
      <c r="L167" s="33"/>
      <c r="M167" s="139" t="s">
        <v>28</v>
      </c>
      <c r="N167" s="140" t="s">
        <v>44</v>
      </c>
      <c r="P167" s="141">
        <f>O167*H167</f>
        <v>0</v>
      </c>
      <c r="Q167" s="141">
        <v>0</v>
      </c>
      <c r="R167" s="141">
        <f>Q167*H167</f>
        <v>0</v>
      </c>
      <c r="S167" s="141">
        <v>0</v>
      </c>
      <c r="T167" s="142">
        <f>S167*H167</f>
        <v>0</v>
      </c>
      <c r="AR167" s="143" t="s">
        <v>157</v>
      </c>
      <c r="AT167" s="143" t="s">
        <v>152</v>
      </c>
      <c r="AU167" s="143" t="s">
        <v>80</v>
      </c>
      <c r="AY167" s="18" t="s">
        <v>150</v>
      </c>
      <c r="BE167" s="144">
        <f>IF(N167="základní",J167,0)</f>
        <v>0</v>
      </c>
      <c r="BF167" s="144">
        <f>IF(N167="snížená",J167,0)</f>
        <v>0</v>
      </c>
      <c r="BG167" s="144">
        <f>IF(N167="zákl. přenesená",J167,0)</f>
        <v>0</v>
      </c>
      <c r="BH167" s="144">
        <f>IF(N167="sníž. přenesená",J167,0)</f>
        <v>0</v>
      </c>
      <c r="BI167" s="144">
        <f>IF(N167="nulová",J167,0)</f>
        <v>0</v>
      </c>
      <c r="BJ167" s="18" t="s">
        <v>80</v>
      </c>
      <c r="BK167" s="144">
        <f>ROUND(I167*H167,2)</f>
        <v>0</v>
      </c>
      <c r="BL167" s="18" t="s">
        <v>157</v>
      </c>
      <c r="BM167" s="143" t="s">
        <v>646</v>
      </c>
    </row>
    <row r="168" spans="2:65" s="1" customFormat="1" ht="11.25">
      <c r="B168" s="33"/>
      <c r="D168" s="145" t="s">
        <v>159</v>
      </c>
      <c r="F168" s="146" t="s">
        <v>949</v>
      </c>
      <c r="I168" s="147"/>
      <c r="L168" s="33"/>
      <c r="M168" s="148"/>
      <c r="T168" s="54"/>
      <c r="AT168" s="18" t="s">
        <v>159</v>
      </c>
      <c r="AU168" s="18" t="s">
        <v>80</v>
      </c>
    </row>
    <row r="169" spans="2:65" s="1" customFormat="1" ht="16.5" customHeight="1">
      <c r="B169" s="33"/>
      <c r="C169" s="132" t="s">
        <v>425</v>
      </c>
      <c r="D169" s="132" t="s">
        <v>152</v>
      </c>
      <c r="E169" s="133" t="s">
        <v>950</v>
      </c>
      <c r="F169" s="134" t="s">
        <v>951</v>
      </c>
      <c r="G169" s="135" t="s">
        <v>881</v>
      </c>
      <c r="H169" s="136">
        <v>6</v>
      </c>
      <c r="I169" s="137"/>
      <c r="J169" s="138">
        <f>ROUND(I169*H169,2)</f>
        <v>0</v>
      </c>
      <c r="K169" s="134" t="s">
        <v>28</v>
      </c>
      <c r="L169" s="33"/>
      <c r="M169" s="139" t="s">
        <v>28</v>
      </c>
      <c r="N169" s="140" t="s">
        <v>44</v>
      </c>
      <c r="P169" s="141">
        <f>O169*H169</f>
        <v>0</v>
      </c>
      <c r="Q169" s="141">
        <v>0</v>
      </c>
      <c r="R169" s="141">
        <f>Q169*H169</f>
        <v>0</v>
      </c>
      <c r="S169" s="141">
        <v>0</v>
      </c>
      <c r="T169" s="142">
        <f>S169*H169</f>
        <v>0</v>
      </c>
      <c r="AR169" s="143" t="s">
        <v>157</v>
      </c>
      <c r="AT169" s="143" t="s">
        <v>152</v>
      </c>
      <c r="AU169" s="143" t="s">
        <v>80</v>
      </c>
      <c r="AY169" s="18" t="s">
        <v>150</v>
      </c>
      <c r="BE169" s="144">
        <f>IF(N169="základní",J169,0)</f>
        <v>0</v>
      </c>
      <c r="BF169" s="144">
        <f>IF(N169="snížená",J169,0)</f>
        <v>0</v>
      </c>
      <c r="BG169" s="144">
        <f>IF(N169="zákl. přenesená",J169,0)</f>
        <v>0</v>
      </c>
      <c r="BH169" s="144">
        <f>IF(N169="sníž. přenesená",J169,0)</f>
        <v>0</v>
      </c>
      <c r="BI169" s="144">
        <f>IF(N169="nulová",J169,0)</f>
        <v>0</v>
      </c>
      <c r="BJ169" s="18" t="s">
        <v>80</v>
      </c>
      <c r="BK169" s="144">
        <f>ROUND(I169*H169,2)</f>
        <v>0</v>
      </c>
      <c r="BL169" s="18" t="s">
        <v>157</v>
      </c>
      <c r="BM169" s="143" t="s">
        <v>660</v>
      </c>
    </row>
    <row r="170" spans="2:65" s="1" customFormat="1" ht="11.25">
      <c r="B170" s="33"/>
      <c r="D170" s="145" t="s">
        <v>159</v>
      </c>
      <c r="F170" s="146" t="s">
        <v>951</v>
      </c>
      <c r="I170" s="147"/>
      <c r="L170" s="33"/>
      <c r="M170" s="148"/>
      <c r="T170" s="54"/>
      <c r="AT170" s="18" t="s">
        <v>159</v>
      </c>
      <c r="AU170" s="18" t="s">
        <v>80</v>
      </c>
    </row>
    <row r="171" spans="2:65" s="1" customFormat="1" ht="16.5" customHeight="1">
      <c r="B171" s="33"/>
      <c r="C171" s="132" t="s">
        <v>432</v>
      </c>
      <c r="D171" s="132" t="s">
        <v>152</v>
      </c>
      <c r="E171" s="133" t="s">
        <v>952</v>
      </c>
      <c r="F171" s="134" t="s">
        <v>953</v>
      </c>
      <c r="G171" s="135" t="s">
        <v>881</v>
      </c>
      <c r="H171" s="136">
        <v>6</v>
      </c>
      <c r="I171" s="137"/>
      <c r="J171" s="138">
        <f>ROUND(I171*H171,2)</f>
        <v>0</v>
      </c>
      <c r="K171" s="134" t="s">
        <v>28</v>
      </c>
      <c r="L171" s="33"/>
      <c r="M171" s="139" t="s">
        <v>28</v>
      </c>
      <c r="N171" s="140" t="s">
        <v>44</v>
      </c>
      <c r="P171" s="141">
        <f>O171*H171</f>
        <v>0</v>
      </c>
      <c r="Q171" s="141">
        <v>0</v>
      </c>
      <c r="R171" s="141">
        <f>Q171*H171</f>
        <v>0</v>
      </c>
      <c r="S171" s="141">
        <v>0</v>
      </c>
      <c r="T171" s="142">
        <f>S171*H171</f>
        <v>0</v>
      </c>
      <c r="AR171" s="143" t="s">
        <v>157</v>
      </c>
      <c r="AT171" s="143" t="s">
        <v>152</v>
      </c>
      <c r="AU171" s="143" t="s">
        <v>80</v>
      </c>
      <c r="AY171" s="18" t="s">
        <v>150</v>
      </c>
      <c r="BE171" s="144">
        <f>IF(N171="základní",J171,0)</f>
        <v>0</v>
      </c>
      <c r="BF171" s="144">
        <f>IF(N171="snížená",J171,0)</f>
        <v>0</v>
      </c>
      <c r="BG171" s="144">
        <f>IF(N171="zákl. přenesená",J171,0)</f>
        <v>0</v>
      </c>
      <c r="BH171" s="144">
        <f>IF(N171="sníž. přenesená",J171,0)</f>
        <v>0</v>
      </c>
      <c r="BI171" s="144">
        <f>IF(N171="nulová",J171,0)</f>
        <v>0</v>
      </c>
      <c r="BJ171" s="18" t="s">
        <v>80</v>
      </c>
      <c r="BK171" s="144">
        <f>ROUND(I171*H171,2)</f>
        <v>0</v>
      </c>
      <c r="BL171" s="18" t="s">
        <v>157</v>
      </c>
      <c r="BM171" s="143" t="s">
        <v>673</v>
      </c>
    </row>
    <row r="172" spans="2:65" s="1" customFormat="1" ht="11.25">
      <c r="B172" s="33"/>
      <c r="D172" s="145" t="s">
        <v>159</v>
      </c>
      <c r="F172" s="146" t="s">
        <v>953</v>
      </c>
      <c r="I172" s="147"/>
      <c r="L172" s="33"/>
      <c r="M172" s="148"/>
      <c r="T172" s="54"/>
      <c r="AT172" s="18" t="s">
        <v>159</v>
      </c>
      <c r="AU172" s="18" t="s">
        <v>80</v>
      </c>
    </row>
    <row r="173" spans="2:65" s="1" customFormat="1" ht="16.5" customHeight="1">
      <c r="B173" s="33"/>
      <c r="C173" s="132" t="s">
        <v>438</v>
      </c>
      <c r="D173" s="132" t="s">
        <v>152</v>
      </c>
      <c r="E173" s="133" t="s">
        <v>954</v>
      </c>
      <c r="F173" s="134" t="s">
        <v>955</v>
      </c>
      <c r="G173" s="135" t="s">
        <v>881</v>
      </c>
      <c r="H173" s="136">
        <v>12</v>
      </c>
      <c r="I173" s="137"/>
      <c r="J173" s="138">
        <f>ROUND(I173*H173,2)</f>
        <v>0</v>
      </c>
      <c r="K173" s="134" t="s">
        <v>28</v>
      </c>
      <c r="L173" s="33"/>
      <c r="M173" s="139" t="s">
        <v>28</v>
      </c>
      <c r="N173" s="140" t="s">
        <v>44</v>
      </c>
      <c r="P173" s="141">
        <f>O173*H173</f>
        <v>0</v>
      </c>
      <c r="Q173" s="141">
        <v>0</v>
      </c>
      <c r="R173" s="141">
        <f>Q173*H173</f>
        <v>0</v>
      </c>
      <c r="S173" s="141">
        <v>0</v>
      </c>
      <c r="T173" s="142">
        <f>S173*H173</f>
        <v>0</v>
      </c>
      <c r="AR173" s="143" t="s">
        <v>157</v>
      </c>
      <c r="AT173" s="143" t="s">
        <v>152</v>
      </c>
      <c r="AU173" s="143" t="s">
        <v>80</v>
      </c>
      <c r="AY173" s="18" t="s">
        <v>150</v>
      </c>
      <c r="BE173" s="144">
        <f>IF(N173="základní",J173,0)</f>
        <v>0</v>
      </c>
      <c r="BF173" s="144">
        <f>IF(N173="snížená",J173,0)</f>
        <v>0</v>
      </c>
      <c r="BG173" s="144">
        <f>IF(N173="zákl. přenesená",J173,0)</f>
        <v>0</v>
      </c>
      <c r="BH173" s="144">
        <f>IF(N173="sníž. přenesená",J173,0)</f>
        <v>0</v>
      </c>
      <c r="BI173" s="144">
        <f>IF(N173="nulová",J173,0)</f>
        <v>0</v>
      </c>
      <c r="BJ173" s="18" t="s">
        <v>80</v>
      </c>
      <c r="BK173" s="144">
        <f>ROUND(I173*H173,2)</f>
        <v>0</v>
      </c>
      <c r="BL173" s="18" t="s">
        <v>157</v>
      </c>
      <c r="BM173" s="143" t="s">
        <v>687</v>
      </c>
    </row>
    <row r="174" spans="2:65" s="1" customFormat="1" ht="11.25">
      <c r="B174" s="33"/>
      <c r="D174" s="145" t="s">
        <v>159</v>
      </c>
      <c r="F174" s="146" t="s">
        <v>956</v>
      </c>
      <c r="I174" s="147"/>
      <c r="L174" s="33"/>
      <c r="M174" s="148"/>
      <c r="T174" s="54"/>
      <c r="AT174" s="18" t="s">
        <v>159</v>
      </c>
      <c r="AU174" s="18" t="s">
        <v>80</v>
      </c>
    </row>
    <row r="175" spans="2:65" s="1" customFormat="1" ht="16.5" customHeight="1">
      <c r="B175" s="33"/>
      <c r="C175" s="132" t="s">
        <v>443</v>
      </c>
      <c r="D175" s="132" t="s">
        <v>152</v>
      </c>
      <c r="E175" s="133" t="s">
        <v>957</v>
      </c>
      <c r="F175" s="134" t="s">
        <v>958</v>
      </c>
      <c r="G175" s="135" t="s">
        <v>881</v>
      </c>
      <c r="H175" s="136">
        <v>6</v>
      </c>
      <c r="I175" s="137"/>
      <c r="J175" s="138">
        <f>ROUND(I175*H175,2)</f>
        <v>0</v>
      </c>
      <c r="K175" s="134" t="s">
        <v>28</v>
      </c>
      <c r="L175" s="33"/>
      <c r="M175" s="139" t="s">
        <v>28</v>
      </c>
      <c r="N175" s="140" t="s">
        <v>44</v>
      </c>
      <c r="P175" s="141">
        <f>O175*H175</f>
        <v>0</v>
      </c>
      <c r="Q175" s="141">
        <v>0</v>
      </c>
      <c r="R175" s="141">
        <f>Q175*H175</f>
        <v>0</v>
      </c>
      <c r="S175" s="141">
        <v>0</v>
      </c>
      <c r="T175" s="142">
        <f>S175*H175</f>
        <v>0</v>
      </c>
      <c r="AR175" s="143" t="s">
        <v>157</v>
      </c>
      <c r="AT175" s="143" t="s">
        <v>152</v>
      </c>
      <c r="AU175" s="143" t="s">
        <v>80</v>
      </c>
      <c r="AY175" s="18" t="s">
        <v>150</v>
      </c>
      <c r="BE175" s="144">
        <f>IF(N175="základní",J175,0)</f>
        <v>0</v>
      </c>
      <c r="BF175" s="144">
        <f>IF(N175="snížená",J175,0)</f>
        <v>0</v>
      </c>
      <c r="BG175" s="144">
        <f>IF(N175="zákl. přenesená",J175,0)</f>
        <v>0</v>
      </c>
      <c r="BH175" s="144">
        <f>IF(N175="sníž. přenesená",J175,0)</f>
        <v>0</v>
      </c>
      <c r="BI175" s="144">
        <f>IF(N175="nulová",J175,0)</f>
        <v>0</v>
      </c>
      <c r="BJ175" s="18" t="s">
        <v>80</v>
      </c>
      <c r="BK175" s="144">
        <f>ROUND(I175*H175,2)</f>
        <v>0</v>
      </c>
      <c r="BL175" s="18" t="s">
        <v>157</v>
      </c>
      <c r="BM175" s="143" t="s">
        <v>701</v>
      </c>
    </row>
    <row r="176" spans="2:65" s="1" customFormat="1" ht="11.25">
      <c r="B176" s="33"/>
      <c r="D176" s="145" t="s">
        <v>159</v>
      </c>
      <c r="F176" s="146" t="s">
        <v>959</v>
      </c>
      <c r="I176" s="147"/>
      <c r="L176" s="33"/>
      <c r="M176" s="148"/>
      <c r="T176" s="54"/>
      <c r="AT176" s="18" t="s">
        <v>159</v>
      </c>
      <c r="AU176" s="18" t="s">
        <v>80</v>
      </c>
    </row>
    <row r="177" spans="2:65" s="1" customFormat="1" ht="16.5" customHeight="1">
      <c r="B177" s="33"/>
      <c r="C177" s="132" t="s">
        <v>449</v>
      </c>
      <c r="D177" s="132" t="s">
        <v>152</v>
      </c>
      <c r="E177" s="133" t="s">
        <v>960</v>
      </c>
      <c r="F177" s="134" t="s">
        <v>961</v>
      </c>
      <c r="G177" s="135" t="s">
        <v>881</v>
      </c>
      <c r="H177" s="136">
        <v>48</v>
      </c>
      <c r="I177" s="137"/>
      <c r="J177" s="138">
        <f>ROUND(I177*H177,2)</f>
        <v>0</v>
      </c>
      <c r="K177" s="134" t="s">
        <v>28</v>
      </c>
      <c r="L177" s="33"/>
      <c r="M177" s="139" t="s">
        <v>28</v>
      </c>
      <c r="N177" s="140" t="s">
        <v>44</v>
      </c>
      <c r="P177" s="141">
        <f>O177*H177</f>
        <v>0</v>
      </c>
      <c r="Q177" s="141">
        <v>0</v>
      </c>
      <c r="R177" s="141">
        <f>Q177*H177</f>
        <v>0</v>
      </c>
      <c r="S177" s="141">
        <v>0</v>
      </c>
      <c r="T177" s="142">
        <f>S177*H177</f>
        <v>0</v>
      </c>
      <c r="AR177" s="143" t="s">
        <v>157</v>
      </c>
      <c r="AT177" s="143" t="s">
        <v>152</v>
      </c>
      <c r="AU177" s="143" t="s">
        <v>80</v>
      </c>
      <c r="AY177" s="18" t="s">
        <v>150</v>
      </c>
      <c r="BE177" s="144">
        <f>IF(N177="základní",J177,0)</f>
        <v>0</v>
      </c>
      <c r="BF177" s="144">
        <f>IF(N177="snížená",J177,0)</f>
        <v>0</v>
      </c>
      <c r="BG177" s="144">
        <f>IF(N177="zákl. přenesená",J177,0)</f>
        <v>0</v>
      </c>
      <c r="BH177" s="144">
        <f>IF(N177="sníž. přenesená",J177,0)</f>
        <v>0</v>
      </c>
      <c r="BI177" s="144">
        <f>IF(N177="nulová",J177,0)</f>
        <v>0</v>
      </c>
      <c r="BJ177" s="18" t="s">
        <v>80</v>
      </c>
      <c r="BK177" s="144">
        <f>ROUND(I177*H177,2)</f>
        <v>0</v>
      </c>
      <c r="BL177" s="18" t="s">
        <v>157</v>
      </c>
      <c r="BM177" s="143" t="s">
        <v>718</v>
      </c>
    </row>
    <row r="178" spans="2:65" s="1" customFormat="1" ht="11.25">
      <c r="B178" s="33"/>
      <c r="D178" s="145" t="s">
        <v>159</v>
      </c>
      <c r="F178" s="146" t="s">
        <v>962</v>
      </c>
      <c r="I178" s="147"/>
      <c r="L178" s="33"/>
      <c r="M178" s="148"/>
      <c r="T178" s="54"/>
      <c r="AT178" s="18" t="s">
        <v>159</v>
      </c>
      <c r="AU178" s="18" t="s">
        <v>80</v>
      </c>
    </row>
    <row r="179" spans="2:65" s="1" customFormat="1" ht="16.5" customHeight="1">
      <c r="B179" s="33"/>
      <c r="C179" s="132" t="s">
        <v>453</v>
      </c>
      <c r="D179" s="132" t="s">
        <v>152</v>
      </c>
      <c r="E179" s="133" t="s">
        <v>966</v>
      </c>
      <c r="F179" s="134" t="s">
        <v>967</v>
      </c>
      <c r="G179" s="135" t="s">
        <v>881</v>
      </c>
      <c r="H179" s="136">
        <v>18</v>
      </c>
      <c r="I179" s="137"/>
      <c r="J179" s="138">
        <f>ROUND(I179*H179,2)</f>
        <v>0</v>
      </c>
      <c r="K179" s="134" t="s">
        <v>28</v>
      </c>
      <c r="L179" s="33"/>
      <c r="M179" s="139" t="s">
        <v>28</v>
      </c>
      <c r="N179" s="140" t="s">
        <v>44</v>
      </c>
      <c r="P179" s="141">
        <f>O179*H179</f>
        <v>0</v>
      </c>
      <c r="Q179" s="141">
        <v>0</v>
      </c>
      <c r="R179" s="141">
        <f>Q179*H179</f>
        <v>0</v>
      </c>
      <c r="S179" s="141">
        <v>0</v>
      </c>
      <c r="T179" s="142">
        <f>S179*H179</f>
        <v>0</v>
      </c>
      <c r="AR179" s="143" t="s">
        <v>157</v>
      </c>
      <c r="AT179" s="143" t="s">
        <v>152</v>
      </c>
      <c r="AU179" s="143" t="s">
        <v>80</v>
      </c>
      <c r="AY179" s="18" t="s">
        <v>150</v>
      </c>
      <c r="BE179" s="144">
        <f>IF(N179="základní",J179,0)</f>
        <v>0</v>
      </c>
      <c r="BF179" s="144">
        <f>IF(N179="snížená",J179,0)</f>
        <v>0</v>
      </c>
      <c r="BG179" s="144">
        <f>IF(N179="zákl. přenesená",J179,0)</f>
        <v>0</v>
      </c>
      <c r="BH179" s="144">
        <f>IF(N179="sníž. přenesená",J179,0)</f>
        <v>0</v>
      </c>
      <c r="BI179" s="144">
        <f>IF(N179="nulová",J179,0)</f>
        <v>0</v>
      </c>
      <c r="BJ179" s="18" t="s">
        <v>80</v>
      </c>
      <c r="BK179" s="144">
        <f>ROUND(I179*H179,2)</f>
        <v>0</v>
      </c>
      <c r="BL179" s="18" t="s">
        <v>157</v>
      </c>
      <c r="BM179" s="143" t="s">
        <v>731</v>
      </c>
    </row>
    <row r="180" spans="2:65" s="1" customFormat="1" ht="11.25">
      <c r="B180" s="33"/>
      <c r="D180" s="145" t="s">
        <v>159</v>
      </c>
      <c r="F180" s="146" t="s">
        <v>968</v>
      </c>
      <c r="I180" s="147"/>
      <c r="L180" s="33"/>
      <c r="M180" s="148"/>
      <c r="T180" s="54"/>
      <c r="AT180" s="18" t="s">
        <v>159</v>
      </c>
      <c r="AU180" s="18" t="s">
        <v>80</v>
      </c>
    </row>
    <row r="181" spans="2:65" s="1" customFormat="1" ht="21.75" customHeight="1">
      <c r="B181" s="33"/>
      <c r="C181" s="132" t="s">
        <v>459</v>
      </c>
      <c r="D181" s="132" t="s">
        <v>152</v>
      </c>
      <c r="E181" s="133" t="s">
        <v>969</v>
      </c>
      <c r="F181" s="134" t="s">
        <v>970</v>
      </c>
      <c r="G181" s="135" t="s">
        <v>881</v>
      </c>
      <c r="H181" s="136">
        <v>5</v>
      </c>
      <c r="I181" s="137"/>
      <c r="J181" s="138">
        <f>ROUND(I181*H181,2)</f>
        <v>0</v>
      </c>
      <c r="K181" s="134" t="s">
        <v>28</v>
      </c>
      <c r="L181" s="33"/>
      <c r="M181" s="139" t="s">
        <v>28</v>
      </c>
      <c r="N181" s="140" t="s">
        <v>44</v>
      </c>
      <c r="P181" s="141">
        <f>O181*H181</f>
        <v>0</v>
      </c>
      <c r="Q181" s="141">
        <v>0</v>
      </c>
      <c r="R181" s="141">
        <f>Q181*H181</f>
        <v>0</v>
      </c>
      <c r="S181" s="141">
        <v>0</v>
      </c>
      <c r="T181" s="142">
        <f>S181*H181</f>
        <v>0</v>
      </c>
      <c r="AR181" s="143" t="s">
        <v>157</v>
      </c>
      <c r="AT181" s="143" t="s">
        <v>152</v>
      </c>
      <c r="AU181" s="143" t="s">
        <v>80</v>
      </c>
      <c r="AY181" s="18" t="s">
        <v>150</v>
      </c>
      <c r="BE181" s="144">
        <f>IF(N181="základní",J181,0)</f>
        <v>0</v>
      </c>
      <c r="BF181" s="144">
        <f>IF(N181="snížená",J181,0)</f>
        <v>0</v>
      </c>
      <c r="BG181" s="144">
        <f>IF(N181="zákl. přenesená",J181,0)</f>
        <v>0</v>
      </c>
      <c r="BH181" s="144">
        <f>IF(N181="sníž. přenesená",J181,0)</f>
        <v>0</v>
      </c>
      <c r="BI181" s="144">
        <f>IF(N181="nulová",J181,0)</f>
        <v>0</v>
      </c>
      <c r="BJ181" s="18" t="s">
        <v>80</v>
      </c>
      <c r="BK181" s="144">
        <f>ROUND(I181*H181,2)</f>
        <v>0</v>
      </c>
      <c r="BL181" s="18" t="s">
        <v>157</v>
      </c>
      <c r="BM181" s="143" t="s">
        <v>746</v>
      </c>
    </row>
    <row r="182" spans="2:65" s="1" customFormat="1" ht="11.25">
      <c r="B182" s="33"/>
      <c r="D182" s="145" t="s">
        <v>159</v>
      </c>
      <c r="F182" s="146" t="s">
        <v>971</v>
      </c>
      <c r="I182" s="147"/>
      <c r="L182" s="33"/>
      <c r="M182" s="148"/>
      <c r="T182" s="54"/>
      <c r="AT182" s="18" t="s">
        <v>159</v>
      </c>
      <c r="AU182" s="18" t="s">
        <v>80</v>
      </c>
    </row>
    <row r="183" spans="2:65" s="11" customFormat="1" ht="25.9" customHeight="1">
      <c r="B183" s="120"/>
      <c r="D183" s="121" t="s">
        <v>72</v>
      </c>
      <c r="E183" s="122" t="s">
        <v>974</v>
      </c>
      <c r="F183" s="122" t="s">
        <v>151</v>
      </c>
      <c r="I183" s="123"/>
      <c r="J183" s="124">
        <f>BK183</f>
        <v>0</v>
      </c>
      <c r="L183" s="120"/>
      <c r="M183" s="125"/>
      <c r="P183" s="126">
        <f>SUM(P184:P195)</f>
        <v>0</v>
      </c>
      <c r="R183" s="126">
        <f>SUM(R184:R195)</f>
        <v>0</v>
      </c>
      <c r="T183" s="127">
        <f>SUM(T184:T195)</f>
        <v>0</v>
      </c>
      <c r="AR183" s="121" t="s">
        <v>80</v>
      </c>
      <c r="AT183" s="128" t="s">
        <v>72</v>
      </c>
      <c r="AU183" s="128" t="s">
        <v>73</v>
      </c>
      <c r="AY183" s="121" t="s">
        <v>150</v>
      </c>
      <c r="BK183" s="129">
        <f>SUM(BK184:BK195)</f>
        <v>0</v>
      </c>
    </row>
    <row r="184" spans="2:65" s="1" customFormat="1" ht="24.2" customHeight="1">
      <c r="B184" s="33"/>
      <c r="C184" s="132" t="s">
        <v>465</v>
      </c>
      <c r="D184" s="132" t="s">
        <v>152</v>
      </c>
      <c r="E184" s="133" t="s">
        <v>975</v>
      </c>
      <c r="F184" s="134" t="s">
        <v>976</v>
      </c>
      <c r="G184" s="135" t="s">
        <v>155</v>
      </c>
      <c r="H184" s="136">
        <v>2.16</v>
      </c>
      <c r="I184" s="137"/>
      <c r="J184" s="138">
        <f>ROUND(I184*H184,2)</f>
        <v>0</v>
      </c>
      <c r="K184" s="134" t="s">
        <v>28</v>
      </c>
      <c r="L184" s="33"/>
      <c r="M184" s="139" t="s">
        <v>28</v>
      </c>
      <c r="N184" s="140" t="s">
        <v>44</v>
      </c>
      <c r="P184" s="141">
        <f>O184*H184</f>
        <v>0</v>
      </c>
      <c r="Q184" s="141">
        <v>0</v>
      </c>
      <c r="R184" s="141">
        <f>Q184*H184</f>
        <v>0</v>
      </c>
      <c r="S184" s="141">
        <v>0</v>
      </c>
      <c r="T184" s="142">
        <f>S184*H184</f>
        <v>0</v>
      </c>
      <c r="AR184" s="143" t="s">
        <v>157</v>
      </c>
      <c r="AT184" s="143" t="s">
        <v>152</v>
      </c>
      <c r="AU184" s="143" t="s">
        <v>80</v>
      </c>
      <c r="AY184" s="18" t="s">
        <v>150</v>
      </c>
      <c r="BE184" s="144">
        <f>IF(N184="základní",J184,0)</f>
        <v>0</v>
      </c>
      <c r="BF184" s="144">
        <f>IF(N184="snížená",J184,0)</f>
        <v>0</v>
      </c>
      <c r="BG184" s="144">
        <f>IF(N184="zákl. přenesená",J184,0)</f>
        <v>0</v>
      </c>
      <c r="BH184" s="144">
        <f>IF(N184="sníž. přenesená",J184,0)</f>
        <v>0</v>
      </c>
      <c r="BI184" s="144">
        <f>IF(N184="nulová",J184,0)</f>
        <v>0</v>
      </c>
      <c r="BJ184" s="18" t="s">
        <v>80</v>
      </c>
      <c r="BK184" s="144">
        <f>ROUND(I184*H184,2)</f>
        <v>0</v>
      </c>
      <c r="BL184" s="18" t="s">
        <v>157</v>
      </c>
      <c r="BM184" s="143" t="s">
        <v>760</v>
      </c>
    </row>
    <row r="185" spans="2:65" s="1" customFormat="1" ht="11.25">
      <c r="B185" s="33"/>
      <c r="D185" s="145" t="s">
        <v>159</v>
      </c>
      <c r="F185" s="146" t="s">
        <v>976</v>
      </c>
      <c r="I185" s="147"/>
      <c r="L185" s="33"/>
      <c r="M185" s="148"/>
      <c r="T185" s="54"/>
      <c r="AT185" s="18" t="s">
        <v>159</v>
      </c>
      <c r="AU185" s="18" t="s">
        <v>80</v>
      </c>
    </row>
    <row r="186" spans="2:65" s="1" customFormat="1" ht="16.5" customHeight="1">
      <c r="B186" s="33"/>
      <c r="C186" s="132" t="s">
        <v>469</v>
      </c>
      <c r="D186" s="132" t="s">
        <v>152</v>
      </c>
      <c r="E186" s="133" t="s">
        <v>977</v>
      </c>
      <c r="F186" s="134" t="s">
        <v>978</v>
      </c>
      <c r="G186" s="135" t="s">
        <v>155</v>
      </c>
      <c r="H186" s="136">
        <v>2</v>
      </c>
      <c r="I186" s="137"/>
      <c r="J186" s="138">
        <f>ROUND(I186*H186,2)</f>
        <v>0</v>
      </c>
      <c r="K186" s="134" t="s">
        <v>28</v>
      </c>
      <c r="L186" s="33"/>
      <c r="M186" s="139" t="s">
        <v>28</v>
      </c>
      <c r="N186" s="140" t="s">
        <v>44</v>
      </c>
      <c r="P186" s="141">
        <f>O186*H186</f>
        <v>0</v>
      </c>
      <c r="Q186" s="141">
        <v>0</v>
      </c>
      <c r="R186" s="141">
        <f>Q186*H186</f>
        <v>0</v>
      </c>
      <c r="S186" s="141">
        <v>0</v>
      </c>
      <c r="T186" s="142">
        <f>S186*H186</f>
        <v>0</v>
      </c>
      <c r="AR186" s="143" t="s">
        <v>157</v>
      </c>
      <c r="AT186" s="143" t="s">
        <v>152</v>
      </c>
      <c r="AU186" s="143" t="s">
        <v>80</v>
      </c>
      <c r="AY186" s="18" t="s">
        <v>150</v>
      </c>
      <c r="BE186" s="144">
        <f>IF(N186="základní",J186,0)</f>
        <v>0</v>
      </c>
      <c r="BF186" s="144">
        <f>IF(N186="snížená",J186,0)</f>
        <v>0</v>
      </c>
      <c r="BG186" s="144">
        <f>IF(N186="zákl. přenesená",J186,0)</f>
        <v>0</v>
      </c>
      <c r="BH186" s="144">
        <f>IF(N186="sníž. přenesená",J186,0)</f>
        <v>0</v>
      </c>
      <c r="BI186" s="144">
        <f>IF(N186="nulová",J186,0)</f>
        <v>0</v>
      </c>
      <c r="BJ186" s="18" t="s">
        <v>80</v>
      </c>
      <c r="BK186" s="144">
        <f>ROUND(I186*H186,2)</f>
        <v>0</v>
      </c>
      <c r="BL186" s="18" t="s">
        <v>157</v>
      </c>
      <c r="BM186" s="143" t="s">
        <v>774</v>
      </c>
    </row>
    <row r="187" spans="2:65" s="1" customFormat="1" ht="11.25">
      <c r="B187" s="33"/>
      <c r="D187" s="145" t="s">
        <v>159</v>
      </c>
      <c r="F187" s="146" t="s">
        <v>978</v>
      </c>
      <c r="I187" s="147"/>
      <c r="L187" s="33"/>
      <c r="M187" s="148"/>
      <c r="T187" s="54"/>
      <c r="AT187" s="18" t="s">
        <v>159</v>
      </c>
      <c r="AU187" s="18" t="s">
        <v>80</v>
      </c>
    </row>
    <row r="188" spans="2:65" s="1" customFormat="1" ht="24.2" customHeight="1">
      <c r="B188" s="33"/>
      <c r="C188" s="132" t="s">
        <v>474</v>
      </c>
      <c r="D188" s="132" t="s">
        <v>152</v>
      </c>
      <c r="E188" s="133" t="s">
        <v>979</v>
      </c>
      <c r="F188" s="134" t="s">
        <v>980</v>
      </c>
      <c r="G188" s="135" t="s">
        <v>881</v>
      </c>
      <c r="H188" s="136">
        <v>6</v>
      </c>
      <c r="I188" s="137"/>
      <c r="J188" s="138">
        <f>ROUND(I188*H188,2)</f>
        <v>0</v>
      </c>
      <c r="K188" s="134" t="s">
        <v>28</v>
      </c>
      <c r="L188" s="33"/>
      <c r="M188" s="139" t="s">
        <v>28</v>
      </c>
      <c r="N188" s="140" t="s">
        <v>44</v>
      </c>
      <c r="P188" s="141">
        <f>O188*H188</f>
        <v>0</v>
      </c>
      <c r="Q188" s="141">
        <v>0</v>
      </c>
      <c r="R188" s="141">
        <f>Q188*H188</f>
        <v>0</v>
      </c>
      <c r="S188" s="141">
        <v>0</v>
      </c>
      <c r="T188" s="142">
        <f>S188*H188</f>
        <v>0</v>
      </c>
      <c r="AR188" s="143" t="s">
        <v>157</v>
      </c>
      <c r="AT188" s="143" t="s">
        <v>152</v>
      </c>
      <c r="AU188" s="143" t="s">
        <v>80</v>
      </c>
      <c r="AY188" s="18" t="s">
        <v>150</v>
      </c>
      <c r="BE188" s="144">
        <f>IF(N188="základní",J188,0)</f>
        <v>0</v>
      </c>
      <c r="BF188" s="144">
        <f>IF(N188="snížená",J188,0)</f>
        <v>0</v>
      </c>
      <c r="BG188" s="144">
        <f>IF(N188="zákl. přenesená",J188,0)</f>
        <v>0</v>
      </c>
      <c r="BH188" s="144">
        <f>IF(N188="sníž. přenesená",J188,0)</f>
        <v>0</v>
      </c>
      <c r="BI188" s="144">
        <f>IF(N188="nulová",J188,0)</f>
        <v>0</v>
      </c>
      <c r="BJ188" s="18" t="s">
        <v>80</v>
      </c>
      <c r="BK188" s="144">
        <f>ROUND(I188*H188,2)</f>
        <v>0</v>
      </c>
      <c r="BL188" s="18" t="s">
        <v>157</v>
      </c>
      <c r="BM188" s="143" t="s">
        <v>786</v>
      </c>
    </row>
    <row r="189" spans="2:65" s="1" customFormat="1" ht="11.25">
      <c r="B189" s="33"/>
      <c r="D189" s="145" t="s">
        <v>159</v>
      </c>
      <c r="F189" s="146" t="s">
        <v>980</v>
      </c>
      <c r="I189" s="147"/>
      <c r="L189" s="33"/>
      <c r="M189" s="148"/>
      <c r="T189" s="54"/>
      <c r="AT189" s="18" t="s">
        <v>159</v>
      </c>
      <c r="AU189" s="18" t="s">
        <v>80</v>
      </c>
    </row>
    <row r="190" spans="2:65" s="1" customFormat="1" ht="21.75" customHeight="1">
      <c r="B190" s="33"/>
      <c r="C190" s="132" t="s">
        <v>479</v>
      </c>
      <c r="D190" s="132" t="s">
        <v>152</v>
      </c>
      <c r="E190" s="133" t="s">
        <v>981</v>
      </c>
      <c r="F190" s="134" t="s">
        <v>982</v>
      </c>
      <c r="G190" s="135" t="s">
        <v>394</v>
      </c>
      <c r="H190" s="136">
        <v>58</v>
      </c>
      <c r="I190" s="137"/>
      <c r="J190" s="138">
        <f>ROUND(I190*H190,2)</f>
        <v>0</v>
      </c>
      <c r="K190" s="134" t="s">
        <v>28</v>
      </c>
      <c r="L190" s="33"/>
      <c r="M190" s="139" t="s">
        <v>28</v>
      </c>
      <c r="N190" s="140" t="s">
        <v>44</v>
      </c>
      <c r="P190" s="141">
        <f>O190*H190</f>
        <v>0</v>
      </c>
      <c r="Q190" s="141">
        <v>0</v>
      </c>
      <c r="R190" s="141">
        <f>Q190*H190</f>
        <v>0</v>
      </c>
      <c r="S190" s="141">
        <v>0</v>
      </c>
      <c r="T190" s="142">
        <f>S190*H190</f>
        <v>0</v>
      </c>
      <c r="AR190" s="143" t="s">
        <v>157</v>
      </c>
      <c r="AT190" s="143" t="s">
        <v>152</v>
      </c>
      <c r="AU190" s="143" t="s">
        <v>80</v>
      </c>
      <c r="AY190" s="18" t="s">
        <v>150</v>
      </c>
      <c r="BE190" s="144">
        <f>IF(N190="základní",J190,0)</f>
        <v>0</v>
      </c>
      <c r="BF190" s="144">
        <f>IF(N190="snížená",J190,0)</f>
        <v>0</v>
      </c>
      <c r="BG190" s="144">
        <f>IF(N190="zákl. přenesená",J190,0)</f>
        <v>0</v>
      </c>
      <c r="BH190" s="144">
        <f>IF(N190="sníž. přenesená",J190,0)</f>
        <v>0</v>
      </c>
      <c r="BI190" s="144">
        <f>IF(N190="nulová",J190,0)</f>
        <v>0</v>
      </c>
      <c r="BJ190" s="18" t="s">
        <v>80</v>
      </c>
      <c r="BK190" s="144">
        <f>ROUND(I190*H190,2)</f>
        <v>0</v>
      </c>
      <c r="BL190" s="18" t="s">
        <v>157</v>
      </c>
      <c r="BM190" s="143" t="s">
        <v>708</v>
      </c>
    </row>
    <row r="191" spans="2:65" s="1" customFormat="1" ht="11.25">
      <c r="B191" s="33"/>
      <c r="D191" s="145" t="s">
        <v>159</v>
      </c>
      <c r="F191" s="146" t="s">
        <v>982</v>
      </c>
      <c r="I191" s="147"/>
      <c r="L191" s="33"/>
      <c r="M191" s="148"/>
      <c r="T191" s="54"/>
      <c r="AT191" s="18" t="s">
        <v>159</v>
      </c>
      <c r="AU191" s="18" t="s">
        <v>80</v>
      </c>
    </row>
    <row r="192" spans="2:65" s="1" customFormat="1" ht="24.2" customHeight="1">
      <c r="B192" s="33"/>
      <c r="C192" s="132" t="s">
        <v>483</v>
      </c>
      <c r="D192" s="132" t="s">
        <v>152</v>
      </c>
      <c r="E192" s="133" t="s">
        <v>983</v>
      </c>
      <c r="F192" s="134" t="s">
        <v>984</v>
      </c>
      <c r="G192" s="135" t="s">
        <v>394</v>
      </c>
      <c r="H192" s="136">
        <v>58</v>
      </c>
      <c r="I192" s="137"/>
      <c r="J192" s="138">
        <f>ROUND(I192*H192,2)</f>
        <v>0</v>
      </c>
      <c r="K192" s="134" t="s">
        <v>28</v>
      </c>
      <c r="L192" s="33"/>
      <c r="M192" s="139" t="s">
        <v>28</v>
      </c>
      <c r="N192" s="140" t="s">
        <v>44</v>
      </c>
      <c r="P192" s="141">
        <f>O192*H192</f>
        <v>0</v>
      </c>
      <c r="Q192" s="141">
        <v>0</v>
      </c>
      <c r="R192" s="141">
        <f>Q192*H192</f>
        <v>0</v>
      </c>
      <c r="S192" s="141">
        <v>0</v>
      </c>
      <c r="T192" s="142">
        <f>S192*H192</f>
        <v>0</v>
      </c>
      <c r="AR192" s="143" t="s">
        <v>157</v>
      </c>
      <c r="AT192" s="143" t="s">
        <v>152</v>
      </c>
      <c r="AU192" s="143" t="s">
        <v>80</v>
      </c>
      <c r="AY192" s="18" t="s">
        <v>150</v>
      </c>
      <c r="BE192" s="144">
        <f>IF(N192="základní",J192,0)</f>
        <v>0</v>
      </c>
      <c r="BF192" s="144">
        <f>IF(N192="snížená",J192,0)</f>
        <v>0</v>
      </c>
      <c r="BG192" s="144">
        <f>IF(N192="zákl. přenesená",J192,0)</f>
        <v>0</v>
      </c>
      <c r="BH192" s="144">
        <f>IF(N192="sníž. přenesená",J192,0)</f>
        <v>0</v>
      </c>
      <c r="BI192" s="144">
        <f>IF(N192="nulová",J192,0)</f>
        <v>0</v>
      </c>
      <c r="BJ192" s="18" t="s">
        <v>80</v>
      </c>
      <c r="BK192" s="144">
        <f>ROUND(I192*H192,2)</f>
        <v>0</v>
      </c>
      <c r="BL192" s="18" t="s">
        <v>157</v>
      </c>
      <c r="BM192" s="143" t="s">
        <v>819</v>
      </c>
    </row>
    <row r="193" spans="2:65" s="1" customFormat="1" ht="11.25">
      <c r="B193" s="33"/>
      <c r="D193" s="145" t="s">
        <v>159</v>
      </c>
      <c r="F193" s="146" t="s">
        <v>984</v>
      </c>
      <c r="I193" s="147"/>
      <c r="L193" s="33"/>
      <c r="M193" s="148"/>
      <c r="T193" s="54"/>
      <c r="AT193" s="18" t="s">
        <v>159</v>
      </c>
      <c r="AU193" s="18" t="s">
        <v>80</v>
      </c>
    </row>
    <row r="194" spans="2:65" s="1" customFormat="1" ht="16.5" customHeight="1">
      <c r="B194" s="33"/>
      <c r="C194" s="132" t="s">
        <v>489</v>
      </c>
      <c r="D194" s="132" t="s">
        <v>152</v>
      </c>
      <c r="E194" s="133" t="s">
        <v>985</v>
      </c>
      <c r="F194" s="134" t="s">
        <v>986</v>
      </c>
      <c r="G194" s="135" t="s">
        <v>155</v>
      </c>
      <c r="H194" s="136">
        <v>0.4</v>
      </c>
      <c r="I194" s="137"/>
      <c r="J194" s="138">
        <f>ROUND(I194*H194,2)</f>
        <v>0</v>
      </c>
      <c r="K194" s="134" t="s">
        <v>28</v>
      </c>
      <c r="L194" s="33"/>
      <c r="M194" s="139" t="s">
        <v>28</v>
      </c>
      <c r="N194" s="140" t="s">
        <v>44</v>
      </c>
      <c r="P194" s="141">
        <f>O194*H194</f>
        <v>0</v>
      </c>
      <c r="Q194" s="141">
        <v>0</v>
      </c>
      <c r="R194" s="141">
        <f>Q194*H194</f>
        <v>0</v>
      </c>
      <c r="S194" s="141">
        <v>0</v>
      </c>
      <c r="T194" s="142">
        <f>S194*H194</f>
        <v>0</v>
      </c>
      <c r="AR194" s="143" t="s">
        <v>157</v>
      </c>
      <c r="AT194" s="143" t="s">
        <v>152</v>
      </c>
      <c r="AU194" s="143" t="s">
        <v>80</v>
      </c>
      <c r="AY194" s="18" t="s">
        <v>150</v>
      </c>
      <c r="BE194" s="144">
        <f>IF(N194="základní",J194,0)</f>
        <v>0</v>
      </c>
      <c r="BF194" s="144">
        <f>IF(N194="snížená",J194,0)</f>
        <v>0</v>
      </c>
      <c r="BG194" s="144">
        <f>IF(N194="zákl. přenesená",J194,0)</f>
        <v>0</v>
      </c>
      <c r="BH194" s="144">
        <f>IF(N194="sníž. přenesená",J194,0)</f>
        <v>0</v>
      </c>
      <c r="BI194" s="144">
        <f>IF(N194="nulová",J194,0)</f>
        <v>0</v>
      </c>
      <c r="BJ194" s="18" t="s">
        <v>80</v>
      </c>
      <c r="BK194" s="144">
        <f>ROUND(I194*H194,2)</f>
        <v>0</v>
      </c>
      <c r="BL194" s="18" t="s">
        <v>157</v>
      </c>
      <c r="BM194" s="143" t="s">
        <v>834</v>
      </c>
    </row>
    <row r="195" spans="2:65" s="1" customFormat="1" ht="11.25">
      <c r="B195" s="33"/>
      <c r="D195" s="145" t="s">
        <v>159</v>
      </c>
      <c r="F195" s="146" t="s">
        <v>986</v>
      </c>
      <c r="I195" s="147"/>
      <c r="L195" s="33"/>
      <c r="M195" s="148"/>
      <c r="T195" s="54"/>
      <c r="AT195" s="18" t="s">
        <v>159</v>
      </c>
      <c r="AU195" s="18" t="s">
        <v>80</v>
      </c>
    </row>
    <row r="196" spans="2:65" s="11" customFormat="1" ht="25.9" customHeight="1">
      <c r="B196" s="120"/>
      <c r="D196" s="121" t="s">
        <v>72</v>
      </c>
      <c r="E196" s="122" t="s">
        <v>987</v>
      </c>
      <c r="F196" s="122" t="s">
        <v>988</v>
      </c>
      <c r="I196" s="123"/>
      <c r="J196" s="124">
        <f>BK196</f>
        <v>0</v>
      </c>
      <c r="L196" s="120"/>
      <c r="M196" s="125"/>
      <c r="P196" s="126">
        <f>SUM(P197:P200)</f>
        <v>0</v>
      </c>
      <c r="R196" s="126">
        <f>SUM(R197:R200)</f>
        <v>0</v>
      </c>
      <c r="T196" s="127">
        <f>SUM(T197:T200)</f>
        <v>0</v>
      </c>
      <c r="AR196" s="121" t="s">
        <v>157</v>
      </c>
      <c r="AT196" s="128" t="s">
        <v>72</v>
      </c>
      <c r="AU196" s="128" t="s">
        <v>73</v>
      </c>
      <c r="AY196" s="121" t="s">
        <v>150</v>
      </c>
      <c r="BK196" s="129">
        <f>SUM(BK197:BK200)</f>
        <v>0</v>
      </c>
    </row>
    <row r="197" spans="2:65" s="1" customFormat="1" ht="16.5" customHeight="1">
      <c r="B197" s="33"/>
      <c r="C197" s="132" t="s">
        <v>495</v>
      </c>
      <c r="D197" s="132" t="s">
        <v>152</v>
      </c>
      <c r="E197" s="133" t="s">
        <v>989</v>
      </c>
      <c r="F197" s="134" t="s">
        <v>990</v>
      </c>
      <c r="G197" s="135" t="s">
        <v>417</v>
      </c>
      <c r="H197" s="136">
        <v>1</v>
      </c>
      <c r="I197" s="137"/>
      <c r="J197" s="138">
        <f>ROUND(I197*H197,2)</f>
        <v>0</v>
      </c>
      <c r="K197" s="134" t="s">
        <v>28</v>
      </c>
      <c r="L197" s="33"/>
      <c r="M197" s="139" t="s">
        <v>28</v>
      </c>
      <c r="N197" s="140" t="s">
        <v>44</v>
      </c>
      <c r="P197" s="141">
        <f>O197*H197</f>
        <v>0</v>
      </c>
      <c r="Q197" s="141">
        <v>0</v>
      </c>
      <c r="R197" s="141">
        <f>Q197*H197</f>
        <v>0</v>
      </c>
      <c r="S197" s="141">
        <v>0</v>
      </c>
      <c r="T197" s="142">
        <f>S197*H197</f>
        <v>0</v>
      </c>
      <c r="AR197" s="143" t="s">
        <v>991</v>
      </c>
      <c r="AT197" s="143" t="s">
        <v>152</v>
      </c>
      <c r="AU197" s="143" t="s">
        <v>80</v>
      </c>
      <c r="AY197" s="18" t="s">
        <v>150</v>
      </c>
      <c r="BE197" s="144">
        <f>IF(N197="základní",J197,0)</f>
        <v>0</v>
      </c>
      <c r="BF197" s="144">
        <f>IF(N197="snížená",J197,0)</f>
        <v>0</v>
      </c>
      <c r="BG197" s="144">
        <f>IF(N197="zákl. přenesená",J197,0)</f>
        <v>0</v>
      </c>
      <c r="BH197" s="144">
        <f>IF(N197="sníž. přenesená",J197,0)</f>
        <v>0</v>
      </c>
      <c r="BI197" s="144">
        <f>IF(N197="nulová",J197,0)</f>
        <v>0</v>
      </c>
      <c r="BJ197" s="18" t="s">
        <v>80</v>
      </c>
      <c r="BK197" s="144">
        <f>ROUND(I197*H197,2)</f>
        <v>0</v>
      </c>
      <c r="BL197" s="18" t="s">
        <v>991</v>
      </c>
      <c r="BM197" s="143" t="s">
        <v>1296</v>
      </c>
    </row>
    <row r="198" spans="2:65" s="1" customFormat="1" ht="11.25">
      <c r="B198" s="33"/>
      <c r="D198" s="145" t="s">
        <v>159</v>
      </c>
      <c r="F198" s="146" t="s">
        <v>990</v>
      </c>
      <c r="I198" s="147"/>
      <c r="L198" s="33"/>
      <c r="M198" s="148"/>
      <c r="T198" s="54"/>
      <c r="AT198" s="18" t="s">
        <v>159</v>
      </c>
      <c r="AU198" s="18" t="s">
        <v>80</v>
      </c>
    </row>
    <row r="199" spans="2:65" s="1" customFormat="1" ht="16.5" customHeight="1">
      <c r="B199" s="33"/>
      <c r="C199" s="132" t="s">
        <v>503</v>
      </c>
      <c r="D199" s="132" t="s">
        <v>152</v>
      </c>
      <c r="E199" s="133" t="s">
        <v>993</v>
      </c>
      <c r="F199" s="134" t="s">
        <v>994</v>
      </c>
      <c r="G199" s="135" t="s">
        <v>417</v>
      </c>
      <c r="H199" s="136">
        <v>1</v>
      </c>
      <c r="I199" s="137"/>
      <c r="J199" s="138">
        <f>ROUND(I199*H199,2)</f>
        <v>0</v>
      </c>
      <c r="K199" s="134" t="s">
        <v>28</v>
      </c>
      <c r="L199" s="33"/>
      <c r="M199" s="139" t="s">
        <v>28</v>
      </c>
      <c r="N199" s="140" t="s">
        <v>44</v>
      </c>
      <c r="P199" s="141">
        <f>O199*H199</f>
        <v>0</v>
      </c>
      <c r="Q199" s="141">
        <v>0</v>
      </c>
      <c r="R199" s="141">
        <f>Q199*H199</f>
        <v>0</v>
      </c>
      <c r="S199" s="141">
        <v>0</v>
      </c>
      <c r="T199" s="142">
        <f>S199*H199</f>
        <v>0</v>
      </c>
      <c r="AR199" s="143" t="s">
        <v>991</v>
      </c>
      <c r="AT199" s="143" t="s">
        <v>152</v>
      </c>
      <c r="AU199" s="143" t="s">
        <v>80</v>
      </c>
      <c r="AY199" s="18" t="s">
        <v>150</v>
      </c>
      <c r="BE199" s="144">
        <f>IF(N199="základní",J199,0)</f>
        <v>0</v>
      </c>
      <c r="BF199" s="144">
        <f>IF(N199="snížená",J199,0)</f>
        <v>0</v>
      </c>
      <c r="BG199" s="144">
        <f>IF(N199="zákl. přenesená",J199,0)</f>
        <v>0</v>
      </c>
      <c r="BH199" s="144">
        <f>IF(N199="sníž. přenesená",J199,0)</f>
        <v>0</v>
      </c>
      <c r="BI199" s="144">
        <f>IF(N199="nulová",J199,0)</f>
        <v>0</v>
      </c>
      <c r="BJ199" s="18" t="s">
        <v>80</v>
      </c>
      <c r="BK199" s="144">
        <f>ROUND(I199*H199,2)</f>
        <v>0</v>
      </c>
      <c r="BL199" s="18" t="s">
        <v>991</v>
      </c>
      <c r="BM199" s="143" t="s">
        <v>1297</v>
      </c>
    </row>
    <row r="200" spans="2:65" s="1" customFormat="1" ht="11.25">
      <c r="B200" s="33"/>
      <c r="D200" s="145" t="s">
        <v>159</v>
      </c>
      <c r="F200" s="146" t="s">
        <v>994</v>
      </c>
      <c r="I200" s="147"/>
      <c r="L200" s="33"/>
      <c r="M200" s="189"/>
      <c r="N200" s="190"/>
      <c r="O200" s="190"/>
      <c r="P200" s="190"/>
      <c r="Q200" s="190"/>
      <c r="R200" s="190"/>
      <c r="S200" s="190"/>
      <c r="T200" s="191"/>
      <c r="AT200" s="18" t="s">
        <v>159</v>
      </c>
      <c r="AU200" s="18" t="s">
        <v>80</v>
      </c>
    </row>
    <row r="201" spans="2:65" s="1" customFormat="1" ht="6.95" customHeight="1">
      <c r="B201" s="42"/>
      <c r="C201" s="43"/>
      <c r="D201" s="43"/>
      <c r="E201" s="43"/>
      <c r="F201" s="43"/>
      <c r="G201" s="43"/>
      <c r="H201" s="43"/>
      <c r="I201" s="43"/>
      <c r="J201" s="43"/>
      <c r="K201" s="43"/>
      <c r="L201" s="33"/>
    </row>
  </sheetData>
  <sheetProtection algorithmName="SHA-512" hashValue="EooVpLrHvGYLWL+vLku17qiEDMz2XtS1AmV22Kq0bEaiuOkPI6EyC6NrZ7fTzB5DAg17Lo64Ls6NyMIC9vqETQ==" saltValue="6ylH7/1KWeOHxInZAsjh9thWV3b0sYGiq5du+U0jydJ6nP0nXydLUH4CA6h77oO5R1la5fgOWiUwqaNHrRUrgQ==" spinCount="100000" sheet="1" objects="1" scenarios="1" formatColumns="0" formatRows="0" autoFilter="0"/>
  <autoFilter ref="C89:K200" xr:uid="{00000000-0009-0000-0000-000005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15"/>
  <sheetViews>
    <sheetView showGridLines="0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100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1036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1298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ROUND(J89,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ROUND((SUM(BE89:BE114)),  2)</f>
        <v>0</v>
      </c>
      <c r="I35" s="94">
        <v>0.21</v>
      </c>
      <c r="J35" s="84">
        <f>ROUND(((SUM(BE89:BE114))*I35),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ROUND((SUM(BF89:BF114)),  2)</f>
        <v>0</v>
      </c>
      <c r="I36" s="94">
        <v>0.12</v>
      </c>
      <c r="J36" s="84">
        <f>ROUND(((SUM(BF89:BF114))*I36),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ROUND((SUM(BG89:BG114)),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ROUND((SUM(BH89:BH114)),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ROUND((SUM(BI89:BI114)),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1036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VRN 102 - Vedlejší rozpočtové náklady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J89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997</v>
      </c>
      <c r="E64" s="106"/>
      <c r="F64" s="106"/>
      <c r="G64" s="106"/>
      <c r="H64" s="106"/>
      <c r="I64" s="106"/>
      <c r="J64" s="107">
        <f>J90</f>
        <v>0</v>
      </c>
      <c r="L64" s="104"/>
    </row>
    <row r="65" spans="2:12" s="9" customFormat="1" ht="19.899999999999999" customHeight="1">
      <c r="B65" s="108"/>
      <c r="D65" s="109" t="s">
        <v>998</v>
      </c>
      <c r="E65" s="110"/>
      <c r="F65" s="110"/>
      <c r="G65" s="110"/>
      <c r="H65" s="110"/>
      <c r="I65" s="110"/>
      <c r="J65" s="111">
        <f>J91</f>
        <v>0</v>
      </c>
      <c r="L65" s="108"/>
    </row>
    <row r="66" spans="2:12" s="9" customFormat="1" ht="19.899999999999999" customHeight="1">
      <c r="B66" s="108"/>
      <c r="D66" s="109" t="s">
        <v>999</v>
      </c>
      <c r="E66" s="110"/>
      <c r="F66" s="110"/>
      <c r="G66" s="110"/>
      <c r="H66" s="110"/>
      <c r="I66" s="110"/>
      <c r="J66" s="111">
        <f>J101</f>
        <v>0</v>
      </c>
      <c r="L66" s="108"/>
    </row>
    <row r="67" spans="2:12" s="9" customFormat="1" ht="19.899999999999999" customHeight="1">
      <c r="B67" s="108"/>
      <c r="D67" s="109" t="s">
        <v>1000</v>
      </c>
      <c r="E67" s="110"/>
      <c r="F67" s="110"/>
      <c r="G67" s="110"/>
      <c r="H67" s="110"/>
      <c r="I67" s="110"/>
      <c r="J67" s="111">
        <f>J109</f>
        <v>0</v>
      </c>
      <c r="L67" s="108"/>
    </row>
    <row r="68" spans="2:12" s="1" customFormat="1" ht="21.75" customHeight="1">
      <c r="B68" s="33"/>
      <c r="L68" s="33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3"/>
    </row>
    <row r="73" spans="2:12" s="1" customFormat="1" ht="6.95" customHeight="1">
      <c r="B73" s="44"/>
      <c r="C73" s="45"/>
      <c r="D73" s="45"/>
      <c r="E73" s="45"/>
      <c r="F73" s="45"/>
      <c r="G73" s="45"/>
      <c r="H73" s="45"/>
      <c r="I73" s="45"/>
      <c r="J73" s="45"/>
      <c r="K73" s="45"/>
      <c r="L73" s="33"/>
    </row>
    <row r="74" spans="2:12" s="1" customFormat="1" ht="24.95" customHeight="1">
      <c r="B74" s="33"/>
      <c r="C74" s="22" t="s">
        <v>135</v>
      </c>
      <c r="L74" s="33"/>
    </row>
    <row r="75" spans="2:12" s="1" customFormat="1" ht="6.95" customHeight="1">
      <c r="B75" s="33"/>
      <c r="L75" s="33"/>
    </row>
    <row r="76" spans="2:12" s="1" customFormat="1" ht="12" customHeight="1">
      <c r="B76" s="33"/>
      <c r="C76" s="28" t="s">
        <v>16</v>
      </c>
      <c r="L76" s="33"/>
    </row>
    <row r="77" spans="2:12" s="1" customFormat="1" ht="16.5" customHeight="1">
      <c r="B77" s="33"/>
      <c r="E77" s="321" t="str">
        <f>E7</f>
        <v>Roudnice nad Labem - přechody v centru města</v>
      </c>
      <c r="F77" s="322"/>
      <c r="G77" s="322"/>
      <c r="H77" s="322"/>
      <c r="L77" s="33"/>
    </row>
    <row r="78" spans="2:12" ht="12" customHeight="1">
      <c r="B78" s="21"/>
      <c r="C78" s="28" t="s">
        <v>118</v>
      </c>
      <c r="L78" s="21"/>
    </row>
    <row r="79" spans="2:12" s="1" customFormat="1" ht="16.5" customHeight="1">
      <c r="B79" s="33"/>
      <c r="E79" s="321" t="s">
        <v>1036</v>
      </c>
      <c r="F79" s="323"/>
      <c r="G79" s="323"/>
      <c r="H79" s="323"/>
      <c r="L79" s="33"/>
    </row>
    <row r="80" spans="2:12" s="1" customFormat="1" ht="12" customHeight="1">
      <c r="B80" s="33"/>
      <c r="C80" s="28" t="s">
        <v>120</v>
      </c>
      <c r="L80" s="33"/>
    </row>
    <row r="81" spans="2:65" s="1" customFormat="1" ht="16.5" customHeight="1">
      <c r="B81" s="33"/>
      <c r="E81" s="285" t="str">
        <f>E11</f>
        <v>VRN 102 - Vedlejší rozpočtové náklady</v>
      </c>
      <c r="F81" s="323"/>
      <c r="G81" s="323"/>
      <c r="H81" s="323"/>
      <c r="L81" s="33"/>
    </row>
    <row r="82" spans="2:65" s="1" customFormat="1" ht="6.95" customHeight="1">
      <c r="B82" s="33"/>
      <c r="L82" s="33"/>
    </row>
    <row r="83" spans="2:65" s="1" customFormat="1" ht="12" customHeight="1">
      <c r="B83" s="33"/>
      <c r="C83" s="28" t="s">
        <v>22</v>
      </c>
      <c r="F83" s="26" t="str">
        <f>F14</f>
        <v>Roudnice nad Labem</v>
      </c>
      <c r="I83" s="28" t="s">
        <v>24</v>
      </c>
      <c r="J83" s="50" t="str">
        <f>IF(J14="","",J14)</f>
        <v>17. 9. 2024</v>
      </c>
      <c r="L83" s="33"/>
    </row>
    <row r="84" spans="2:65" s="1" customFormat="1" ht="6.95" customHeight="1">
      <c r="B84" s="33"/>
      <c r="L84" s="33"/>
    </row>
    <row r="85" spans="2:65" s="1" customFormat="1" ht="15.2" customHeight="1">
      <c r="B85" s="33"/>
      <c r="C85" s="28" t="s">
        <v>26</v>
      </c>
      <c r="F85" s="26" t="str">
        <f>E17</f>
        <v xml:space="preserve"> </v>
      </c>
      <c r="I85" s="28" t="s">
        <v>33</v>
      </c>
      <c r="J85" s="31" t="str">
        <f>E23</f>
        <v>PK dopravní s.r.o.</v>
      </c>
      <c r="L85" s="33"/>
    </row>
    <row r="86" spans="2:65" s="1" customFormat="1" ht="15.2" customHeight="1">
      <c r="B86" s="33"/>
      <c r="C86" s="28" t="s">
        <v>31</v>
      </c>
      <c r="F86" s="26" t="str">
        <f>IF(E20="","",E20)</f>
        <v>Vyplň údaj</v>
      </c>
      <c r="I86" s="28" t="s">
        <v>36</v>
      </c>
      <c r="J86" s="31" t="str">
        <f>E26</f>
        <v xml:space="preserve"> </v>
      </c>
      <c r="L86" s="33"/>
    </row>
    <row r="87" spans="2:65" s="1" customFormat="1" ht="10.35" customHeight="1">
      <c r="B87" s="33"/>
      <c r="L87" s="33"/>
    </row>
    <row r="88" spans="2:65" s="10" customFormat="1" ht="29.25" customHeight="1">
      <c r="B88" s="112"/>
      <c r="C88" s="113" t="s">
        <v>136</v>
      </c>
      <c r="D88" s="114" t="s">
        <v>58</v>
      </c>
      <c r="E88" s="114" t="s">
        <v>54</v>
      </c>
      <c r="F88" s="114" t="s">
        <v>55</v>
      </c>
      <c r="G88" s="114" t="s">
        <v>137</v>
      </c>
      <c r="H88" s="114" t="s">
        <v>138</v>
      </c>
      <c r="I88" s="114" t="s">
        <v>139</v>
      </c>
      <c r="J88" s="114" t="s">
        <v>124</v>
      </c>
      <c r="K88" s="115" t="s">
        <v>140</v>
      </c>
      <c r="L88" s="112"/>
      <c r="M88" s="57" t="s">
        <v>28</v>
      </c>
      <c r="N88" s="58" t="s">
        <v>43</v>
      </c>
      <c r="O88" s="58" t="s">
        <v>141</v>
      </c>
      <c r="P88" s="58" t="s">
        <v>142</v>
      </c>
      <c r="Q88" s="58" t="s">
        <v>143</v>
      </c>
      <c r="R88" s="58" t="s">
        <v>144</v>
      </c>
      <c r="S88" s="58" t="s">
        <v>145</v>
      </c>
      <c r="T88" s="59" t="s">
        <v>146</v>
      </c>
    </row>
    <row r="89" spans="2:65" s="1" customFormat="1" ht="22.9" customHeight="1">
      <c r="B89" s="33"/>
      <c r="C89" s="62" t="s">
        <v>147</v>
      </c>
      <c r="J89" s="116">
        <f>BK89</f>
        <v>0</v>
      </c>
      <c r="L89" s="33"/>
      <c r="M89" s="60"/>
      <c r="N89" s="51"/>
      <c r="O89" s="51"/>
      <c r="P89" s="117">
        <f>P90</f>
        <v>0</v>
      </c>
      <c r="Q89" s="51"/>
      <c r="R89" s="117">
        <f>R90</f>
        <v>0</v>
      </c>
      <c r="S89" s="51"/>
      <c r="T89" s="118">
        <f>T90</f>
        <v>0</v>
      </c>
      <c r="AT89" s="18" t="s">
        <v>72</v>
      </c>
      <c r="AU89" s="18" t="s">
        <v>125</v>
      </c>
      <c r="BK89" s="119">
        <f>BK90</f>
        <v>0</v>
      </c>
    </row>
    <row r="90" spans="2:65" s="11" customFormat="1" ht="25.9" customHeight="1">
      <c r="B90" s="120"/>
      <c r="D90" s="121" t="s">
        <v>72</v>
      </c>
      <c r="E90" s="122" t="s">
        <v>1001</v>
      </c>
      <c r="F90" s="122" t="s">
        <v>91</v>
      </c>
      <c r="I90" s="123"/>
      <c r="J90" s="124">
        <f>BK90</f>
        <v>0</v>
      </c>
      <c r="L90" s="120"/>
      <c r="M90" s="125"/>
      <c r="P90" s="126">
        <f>P91+P101+P109</f>
        <v>0</v>
      </c>
      <c r="R90" s="126">
        <f>R91+R101+R109</f>
        <v>0</v>
      </c>
      <c r="T90" s="127">
        <f>T91+T101+T109</f>
        <v>0</v>
      </c>
      <c r="AR90" s="121" t="s">
        <v>186</v>
      </c>
      <c r="AT90" s="128" t="s">
        <v>72</v>
      </c>
      <c r="AU90" s="128" t="s">
        <v>73</v>
      </c>
      <c r="AY90" s="121" t="s">
        <v>150</v>
      </c>
      <c r="BK90" s="129">
        <f>BK91+BK101+BK109</f>
        <v>0</v>
      </c>
    </row>
    <row r="91" spans="2:65" s="11" customFormat="1" ht="22.9" customHeight="1">
      <c r="B91" s="120"/>
      <c r="D91" s="121" t="s">
        <v>72</v>
      </c>
      <c r="E91" s="130" t="s">
        <v>1002</v>
      </c>
      <c r="F91" s="130" t="s">
        <v>1003</v>
      </c>
      <c r="I91" s="123"/>
      <c r="J91" s="131">
        <f>BK91</f>
        <v>0</v>
      </c>
      <c r="L91" s="120"/>
      <c r="M91" s="125"/>
      <c r="P91" s="126">
        <f>SUM(P92:P100)</f>
        <v>0</v>
      </c>
      <c r="R91" s="126">
        <f>SUM(R92:R100)</f>
        <v>0</v>
      </c>
      <c r="T91" s="127">
        <f>SUM(T92:T100)</f>
        <v>0</v>
      </c>
      <c r="AR91" s="121" t="s">
        <v>186</v>
      </c>
      <c r="AT91" s="128" t="s">
        <v>72</v>
      </c>
      <c r="AU91" s="128" t="s">
        <v>80</v>
      </c>
      <c r="AY91" s="121" t="s">
        <v>150</v>
      </c>
      <c r="BK91" s="129">
        <f>SUM(BK92:BK100)</f>
        <v>0</v>
      </c>
    </row>
    <row r="92" spans="2:65" s="1" customFormat="1" ht="16.5" customHeight="1">
      <c r="B92" s="33"/>
      <c r="C92" s="132" t="s">
        <v>80</v>
      </c>
      <c r="D92" s="132" t="s">
        <v>152</v>
      </c>
      <c r="E92" s="133" t="s">
        <v>1004</v>
      </c>
      <c r="F92" s="134" t="s">
        <v>1005</v>
      </c>
      <c r="G92" s="135" t="s">
        <v>1006</v>
      </c>
      <c r="H92" s="136">
        <v>1</v>
      </c>
      <c r="I92" s="137"/>
      <c r="J92" s="138">
        <f>ROUND(I92*H92,2)</f>
        <v>0</v>
      </c>
      <c r="K92" s="134" t="s">
        <v>156</v>
      </c>
      <c r="L92" s="33"/>
      <c r="M92" s="139" t="s">
        <v>28</v>
      </c>
      <c r="N92" s="140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991</v>
      </c>
      <c r="AT92" s="143" t="s">
        <v>152</v>
      </c>
      <c r="AU92" s="143" t="s">
        <v>82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991</v>
      </c>
      <c r="BM92" s="143" t="s">
        <v>1007</v>
      </c>
    </row>
    <row r="93" spans="2:65" s="1" customFormat="1" ht="11.25">
      <c r="B93" s="33"/>
      <c r="D93" s="145" t="s">
        <v>159</v>
      </c>
      <c r="F93" s="146" t="s">
        <v>1005</v>
      </c>
      <c r="I93" s="147"/>
      <c r="L93" s="33"/>
      <c r="M93" s="148"/>
      <c r="T93" s="54"/>
      <c r="AT93" s="18" t="s">
        <v>159</v>
      </c>
      <c r="AU93" s="18" t="s">
        <v>82</v>
      </c>
    </row>
    <row r="94" spans="2:65" s="1" customFormat="1" ht="11.25">
      <c r="B94" s="33"/>
      <c r="D94" s="149" t="s">
        <v>161</v>
      </c>
      <c r="F94" s="150" t="s">
        <v>1008</v>
      </c>
      <c r="I94" s="147"/>
      <c r="L94" s="33"/>
      <c r="M94" s="148"/>
      <c r="T94" s="54"/>
      <c r="AT94" s="18" t="s">
        <v>161</v>
      </c>
      <c r="AU94" s="18" t="s">
        <v>82</v>
      </c>
    </row>
    <row r="95" spans="2:65" s="1" customFormat="1" ht="16.5" customHeight="1">
      <c r="B95" s="33"/>
      <c r="C95" s="132" t="s">
        <v>82</v>
      </c>
      <c r="D95" s="132" t="s">
        <v>152</v>
      </c>
      <c r="E95" s="133" t="s">
        <v>1009</v>
      </c>
      <c r="F95" s="134" t="s">
        <v>1010</v>
      </c>
      <c r="G95" s="135" t="s">
        <v>1006</v>
      </c>
      <c r="H95" s="136">
        <v>1</v>
      </c>
      <c r="I95" s="137"/>
      <c r="J95" s="138">
        <f>ROUND(I95*H95,2)</f>
        <v>0</v>
      </c>
      <c r="K95" s="134" t="s">
        <v>156</v>
      </c>
      <c r="L95" s="33"/>
      <c r="M95" s="139" t="s">
        <v>28</v>
      </c>
      <c r="N95" s="140" t="s">
        <v>44</v>
      </c>
      <c r="P95" s="141">
        <f>O95*H95</f>
        <v>0</v>
      </c>
      <c r="Q95" s="141">
        <v>0</v>
      </c>
      <c r="R95" s="141">
        <f>Q95*H95</f>
        <v>0</v>
      </c>
      <c r="S95" s="141">
        <v>0</v>
      </c>
      <c r="T95" s="142">
        <f>S95*H95</f>
        <v>0</v>
      </c>
      <c r="AR95" s="143" t="s">
        <v>991</v>
      </c>
      <c r="AT95" s="143" t="s">
        <v>152</v>
      </c>
      <c r="AU95" s="143" t="s">
        <v>82</v>
      </c>
      <c r="AY95" s="18" t="s">
        <v>150</v>
      </c>
      <c r="BE95" s="144">
        <f>IF(N95="základní",J95,0)</f>
        <v>0</v>
      </c>
      <c r="BF95" s="144">
        <f>IF(N95="snížená",J95,0)</f>
        <v>0</v>
      </c>
      <c r="BG95" s="144">
        <f>IF(N95="zákl. přenesená",J95,0)</f>
        <v>0</v>
      </c>
      <c r="BH95" s="144">
        <f>IF(N95="sníž. přenesená",J95,0)</f>
        <v>0</v>
      </c>
      <c r="BI95" s="144">
        <f>IF(N95="nulová",J95,0)</f>
        <v>0</v>
      </c>
      <c r="BJ95" s="18" t="s">
        <v>80</v>
      </c>
      <c r="BK95" s="144">
        <f>ROUND(I95*H95,2)</f>
        <v>0</v>
      </c>
      <c r="BL95" s="18" t="s">
        <v>991</v>
      </c>
      <c r="BM95" s="143" t="s">
        <v>1011</v>
      </c>
    </row>
    <row r="96" spans="2:65" s="1" customFormat="1" ht="11.25">
      <c r="B96" s="33"/>
      <c r="D96" s="145" t="s">
        <v>159</v>
      </c>
      <c r="F96" s="146" t="s">
        <v>1010</v>
      </c>
      <c r="I96" s="147"/>
      <c r="L96" s="33"/>
      <c r="M96" s="148"/>
      <c r="T96" s="54"/>
      <c r="AT96" s="18" t="s">
        <v>159</v>
      </c>
      <c r="AU96" s="18" t="s">
        <v>82</v>
      </c>
    </row>
    <row r="97" spans="2:65" s="1" customFormat="1" ht="11.25">
      <c r="B97" s="33"/>
      <c r="D97" s="149" t="s">
        <v>161</v>
      </c>
      <c r="F97" s="150" t="s">
        <v>1012</v>
      </c>
      <c r="I97" s="147"/>
      <c r="L97" s="33"/>
      <c r="M97" s="148"/>
      <c r="T97" s="54"/>
      <c r="AT97" s="18" t="s">
        <v>161</v>
      </c>
      <c r="AU97" s="18" t="s">
        <v>82</v>
      </c>
    </row>
    <row r="98" spans="2:65" s="1" customFormat="1" ht="16.5" customHeight="1">
      <c r="B98" s="33"/>
      <c r="C98" s="132" t="s">
        <v>173</v>
      </c>
      <c r="D98" s="132" t="s">
        <v>152</v>
      </c>
      <c r="E98" s="133" t="s">
        <v>1013</v>
      </c>
      <c r="F98" s="134" t="s">
        <v>1014</v>
      </c>
      <c r="G98" s="135" t="s">
        <v>1006</v>
      </c>
      <c r="H98" s="136">
        <v>1</v>
      </c>
      <c r="I98" s="137"/>
      <c r="J98" s="138">
        <f>ROUND(I98*H98,2)</f>
        <v>0</v>
      </c>
      <c r="K98" s="134" t="s">
        <v>156</v>
      </c>
      <c r="L98" s="33"/>
      <c r="M98" s="139" t="s">
        <v>28</v>
      </c>
      <c r="N98" s="140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991</v>
      </c>
      <c r="AT98" s="143" t="s">
        <v>152</v>
      </c>
      <c r="AU98" s="143" t="s">
        <v>82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991</v>
      </c>
      <c r="BM98" s="143" t="s">
        <v>1015</v>
      </c>
    </row>
    <row r="99" spans="2:65" s="1" customFormat="1" ht="11.25">
      <c r="B99" s="33"/>
      <c r="D99" s="145" t="s">
        <v>159</v>
      </c>
      <c r="F99" s="146" t="s">
        <v>1014</v>
      </c>
      <c r="I99" s="147"/>
      <c r="L99" s="33"/>
      <c r="M99" s="148"/>
      <c r="T99" s="54"/>
      <c r="AT99" s="18" t="s">
        <v>159</v>
      </c>
      <c r="AU99" s="18" t="s">
        <v>82</v>
      </c>
    </row>
    <row r="100" spans="2:65" s="1" customFormat="1" ht="11.25">
      <c r="B100" s="33"/>
      <c r="D100" s="149" t="s">
        <v>161</v>
      </c>
      <c r="F100" s="150" t="s">
        <v>1016</v>
      </c>
      <c r="I100" s="147"/>
      <c r="L100" s="33"/>
      <c r="M100" s="148"/>
      <c r="T100" s="54"/>
      <c r="AT100" s="18" t="s">
        <v>161</v>
      </c>
      <c r="AU100" s="18" t="s">
        <v>82</v>
      </c>
    </row>
    <row r="101" spans="2:65" s="11" customFormat="1" ht="22.9" customHeight="1">
      <c r="B101" s="120"/>
      <c r="D101" s="121" t="s">
        <v>72</v>
      </c>
      <c r="E101" s="130" t="s">
        <v>1017</v>
      </c>
      <c r="F101" s="130" t="s">
        <v>1018</v>
      </c>
      <c r="I101" s="123"/>
      <c r="J101" s="131">
        <f>BK101</f>
        <v>0</v>
      </c>
      <c r="L101" s="120"/>
      <c r="M101" s="125"/>
      <c r="P101" s="126">
        <f>SUM(P102:P108)</f>
        <v>0</v>
      </c>
      <c r="R101" s="126">
        <f>SUM(R102:R108)</f>
        <v>0</v>
      </c>
      <c r="T101" s="127">
        <f>SUM(T102:T108)</f>
        <v>0</v>
      </c>
      <c r="AR101" s="121" t="s">
        <v>186</v>
      </c>
      <c r="AT101" s="128" t="s">
        <v>72</v>
      </c>
      <c r="AU101" s="128" t="s">
        <v>80</v>
      </c>
      <c r="AY101" s="121" t="s">
        <v>150</v>
      </c>
      <c r="BK101" s="129">
        <f>SUM(BK102:BK108)</f>
        <v>0</v>
      </c>
    </row>
    <row r="102" spans="2:65" s="1" customFormat="1" ht="16.5" customHeight="1">
      <c r="B102" s="33"/>
      <c r="C102" s="132" t="s">
        <v>157</v>
      </c>
      <c r="D102" s="132" t="s">
        <v>152</v>
      </c>
      <c r="E102" s="133" t="s">
        <v>1019</v>
      </c>
      <c r="F102" s="134" t="s">
        <v>1018</v>
      </c>
      <c r="G102" s="135" t="s">
        <v>1006</v>
      </c>
      <c r="H102" s="136">
        <v>1</v>
      </c>
      <c r="I102" s="137"/>
      <c r="J102" s="138">
        <f>ROUND(I102*H102,2)</f>
        <v>0</v>
      </c>
      <c r="K102" s="134" t="s">
        <v>156</v>
      </c>
      <c r="L102" s="33"/>
      <c r="M102" s="139" t="s">
        <v>28</v>
      </c>
      <c r="N102" s="140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991</v>
      </c>
      <c r="AT102" s="143" t="s">
        <v>152</v>
      </c>
      <c r="AU102" s="143" t="s">
        <v>82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991</v>
      </c>
      <c r="BM102" s="143" t="s">
        <v>1020</v>
      </c>
    </row>
    <row r="103" spans="2:65" s="1" customFormat="1" ht="11.25">
      <c r="B103" s="33"/>
      <c r="D103" s="145" t="s">
        <v>159</v>
      </c>
      <c r="F103" s="146" t="s">
        <v>1018</v>
      </c>
      <c r="I103" s="147"/>
      <c r="L103" s="33"/>
      <c r="M103" s="148"/>
      <c r="T103" s="54"/>
      <c r="AT103" s="18" t="s">
        <v>159</v>
      </c>
      <c r="AU103" s="18" t="s">
        <v>82</v>
      </c>
    </row>
    <row r="104" spans="2:65" s="1" customFormat="1" ht="11.25">
      <c r="B104" s="33"/>
      <c r="D104" s="149" t="s">
        <v>161</v>
      </c>
      <c r="F104" s="150" t="s">
        <v>1021</v>
      </c>
      <c r="I104" s="147"/>
      <c r="L104" s="33"/>
      <c r="M104" s="148"/>
      <c r="T104" s="54"/>
      <c r="AT104" s="18" t="s">
        <v>161</v>
      </c>
      <c r="AU104" s="18" t="s">
        <v>82</v>
      </c>
    </row>
    <row r="105" spans="2:65" s="1" customFormat="1" ht="175.5">
      <c r="B105" s="33"/>
      <c r="D105" s="145" t="s">
        <v>192</v>
      </c>
      <c r="F105" s="165" t="s">
        <v>1022</v>
      </c>
      <c r="I105" s="147"/>
      <c r="L105" s="33"/>
      <c r="M105" s="148"/>
      <c r="T105" s="54"/>
      <c r="AT105" s="18" t="s">
        <v>192</v>
      </c>
      <c r="AU105" s="18" t="s">
        <v>82</v>
      </c>
    </row>
    <row r="106" spans="2:65" s="1" customFormat="1" ht="16.5" customHeight="1">
      <c r="B106" s="33"/>
      <c r="C106" s="132" t="s">
        <v>186</v>
      </c>
      <c r="D106" s="132" t="s">
        <v>152</v>
      </c>
      <c r="E106" s="133" t="s">
        <v>1023</v>
      </c>
      <c r="F106" s="134" t="s">
        <v>1024</v>
      </c>
      <c r="G106" s="135" t="s">
        <v>1006</v>
      </c>
      <c r="H106" s="136">
        <v>1</v>
      </c>
      <c r="I106" s="137"/>
      <c r="J106" s="138">
        <f>ROUND(I106*H106,2)</f>
        <v>0</v>
      </c>
      <c r="K106" s="134" t="s">
        <v>156</v>
      </c>
      <c r="L106" s="33"/>
      <c r="M106" s="139" t="s">
        <v>28</v>
      </c>
      <c r="N106" s="140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991</v>
      </c>
      <c r="AT106" s="143" t="s">
        <v>152</v>
      </c>
      <c r="AU106" s="143" t="s">
        <v>82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991</v>
      </c>
      <c r="BM106" s="143" t="s">
        <v>1025</v>
      </c>
    </row>
    <row r="107" spans="2:65" s="1" customFormat="1" ht="11.25">
      <c r="B107" s="33"/>
      <c r="D107" s="145" t="s">
        <v>159</v>
      </c>
      <c r="F107" s="146" t="s">
        <v>1024</v>
      </c>
      <c r="I107" s="147"/>
      <c r="L107" s="33"/>
      <c r="M107" s="148"/>
      <c r="T107" s="54"/>
      <c r="AT107" s="18" t="s">
        <v>159</v>
      </c>
      <c r="AU107" s="18" t="s">
        <v>82</v>
      </c>
    </row>
    <row r="108" spans="2:65" s="1" customFormat="1" ht="11.25">
      <c r="B108" s="33"/>
      <c r="D108" s="149" t="s">
        <v>161</v>
      </c>
      <c r="F108" s="150" t="s">
        <v>1026</v>
      </c>
      <c r="I108" s="147"/>
      <c r="L108" s="33"/>
      <c r="M108" s="148"/>
      <c r="T108" s="54"/>
      <c r="AT108" s="18" t="s">
        <v>161</v>
      </c>
      <c r="AU108" s="18" t="s">
        <v>82</v>
      </c>
    </row>
    <row r="109" spans="2:65" s="11" customFormat="1" ht="22.9" customHeight="1">
      <c r="B109" s="120"/>
      <c r="D109" s="121" t="s">
        <v>72</v>
      </c>
      <c r="E109" s="130" t="s">
        <v>1027</v>
      </c>
      <c r="F109" s="130" t="s">
        <v>1028</v>
      </c>
      <c r="I109" s="123"/>
      <c r="J109" s="131">
        <f>BK109</f>
        <v>0</v>
      </c>
      <c r="L109" s="120"/>
      <c r="M109" s="125"/>
      <c r="P109" s="126">
        <f>SUM(P110:P114)</f>
        <v>0</v>
      </c>
      <c r="R109" s="126">
        <f>SUM(R110:R114)</f>
        <v>0</v>
      </c>
      <c r="T109" s="127">
        <f>SUM(T110:T114)</f>
        <v>0</v>
      </c>
      <c r="AR109" s="121" t="s">
        <v>186</v>
      </c>
      <c r="AT109" s="128" t="s">
        <v>72</v>
      </c>
      <c r="AU109" s="128" t="s">
        <v>80</v>
      </c>
      <c r="AY109" s="121" t="s">
        <v>150</v>
      </c>
      <c r="BK109" s="129">
        <f>SUM(BK110:BK114)</f>
        <v>0</v>
      </c>
    </row>
    <row r="110" spans="2:65" s="1" customFormat="1" ht="16.5" customHeight="1">
      <c r="B110" s="33"/>
      <c r="C110" s="132" t="s">
        <v>196</v>
      </c>
      <c r="D110" s="132" t="s">
        <v>152</v>
      </c>
      <c r="E110" s="133" t="s">
        <v>1029</v>
      </c>
      <c r="F110" s="134" t="s">
        <v>1030</v>
      </c>
      <c r="G110" s="135" t="s">
        <v>1006</v>
      </c>
      <c r="H110" s="136">
        <v>1</v>
      </c>
      <c r="I110" s="137"/>
      <c r="J110" s="138">
        <f>ROUND(I110*H110,2)</f>
        <v>0</v>
      </c>
      <c r="K110" s="134" t="s">
        <v>156</v>
      </c>
      <c r="L110" s="33"/>
      <c r="M110" s="139" t="s">
        <v>28</v>
      </c>
      <c r="N110" s="140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991</v>
      </c>
      <c r="AT110" s="143" t="s">
        <v>152</v>
      </c>
      <c r="AU110" s="143" t="s">
        <v>82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991</v>
      </c>
      <c r="BM110" s="143" t="s">
        <v>1031</v>
      </c>
    </row>
    <row r="111" spans="2:65" s="1" customFormat="1" ht="11.25">
      <c r="B111" s="33"/>
      <c r="D111" s="145" t="s">
        <v>159</v>
      </c>
      <c r="F111" s="146" t="s">
        <v>1030</v>
      </c>
      <c r="I111" s="147"/>
      <c r="L111" s="33"/>
      <c r="M111" s="148"/>
      <c r="T111" s="54"/>
      <c r="AT111" s="18" t="s">
        <v>159</v>
      </c>
      <c r="AU111" s="18" t="s">
        <v>82</v>
      </c>
    </row>
    <row r="112" spans="2:65" s="1" customFormat="1" ht="11.25">
      <c r="B112" s="33"/>
      <c r="D112" s="149" t="s">
        <v>161</v>
      </c>
      <c r="F112" s="150" t="s">
        <v>1032</v>
      </c>
      <c r="I112" s="147"/>
      <c r="L112" s="33"/>
      <c r="M112" s="148"/>
      <c r="T112" s="54"/>
      <c r="AT112" s="18" t="s">
        <v>161</v>
      </c>
      <c r="AU112" s="18" t="s">
        <v>82</v>
      </c>
    </row>
    <row r="113" spans="2:65" s="1" customFormat="1" ht="16.5" customHeight="1">
      <c r="B113" s="33"/>
      <c r="C113" s="132" t="s">
        <v>205</v>
      </c>
      <c r="D113" s="132" t="s">
        <v>152</v>
      </c>
      <c r="E113" s="133" t="s">
        <v>1033</v>
      </c>
      <c r="F113" s="134" t="s">
        <v>1299</v>
      </c>
      <c r="G113" s="135" t="s">
        <v>1006</v>
      </c>
      <c r="H113" s="136">
        <v>1</v>
      </c>
      <c r="I113" s="137"/>
      <c r="J113" s="138">
        <f>ROUND(I113*H113,2)</f>
        <v>0</v>
      </c>
      <c r="K113" s="134" t="s">
        <v>28</v>
      </c>
      <c r="L113" s="33"/>
      <c r="M113" s="139" t="s">
        <v>28</v>
      </c>
      <c r="N113" s="140" t="s">
        <v>44</v>
      </c>
      <c r="P113" s="141">
        <f>O113*H113</f>
        <v>0</v>
      </c>
      <c r="Q113" s="141">
        <v>0</v>
      </c>
      <c r="R113" s="141">
        <f>Q113*H113</f>
        <v>0</v>
      </c>
      <c r="S113" s="141">
        <v>0</v>
      </c>
      <c r="T113" s="142">
        <f>S113*H113</f>
        <v>0</v>
      </c>
      <c r="AR113" s="143" t="s">
        <v>991</v>
      </c>
      <c r="AT113" s="143" t="s">
        <v>152</v>
      </c>
      <c r="AU113" s="143" t="s">
        <v>82</v>
      </c>
      <c r="AY113" s="18" t="s">
        <v>150</v>
      </c>
      <c r="BE113" s="144">
        <f>IF(N113="základní",J113,0)</f>
        <v>0</v>
      </c>
      <c r="BF113" s="144">
        <f>IF(N113="snížená",J113,0)</f>
        <v>0</v>
      </c>
      <c r="BG113" s="144">
        <f>IF(N113="zákl. přenesená",J113,0)</f>
        <v>0</v>
      </c>
      <c r="BH113" s="144">
        <f>IF(N113="sníž. přenesená",J113,0)</f>
        <v>0</v>
      </c>
      <c r="BI113" s="144">
        <f>IF(N113="nulová",J113,0)</f>
        <v>0</v>
      </c>
      <c r="BJ113" s="18" t="s">
        <v>80</v>
      </c>
      <c r="BK113" s="144">
        <f>ROUND(I113*H113,2)</f>
        <v>0</v>
      </c>
      <c r="BL113" s="18" t="s">
        <v>991</v>
      </c>
      <c r="BM113" s="143" t="s">
        <v>1035</v>
      </c>
    </row>
    <row r="114" spans="2:65" s="1" customFormat="1" ht="11.25">
      <c r="B114" s="33"/>
      <c r="D114" s="145" t="s">
        <v>159</v>
      </c>
      <c r="F114" s="146" t="s">
        <v>1299</v>
      </c>
      <c r="I114" s="147"/>
      <c r="L114" s="33"/>
      <c r="M114" s="189"/>
      <c r="N114" s="190"/>
      <c r="O114" s="190"/>
      <c r="P114" s="190"/>
      <c r="Q114" s="190"/>
      <c r="R114" s="190"/>
      <c r="S114" s="190"/>
      <c r="T114" s="191"/>
      <c r="AT114" s="18" t="s">
        <v>159</v>
      </c>
      <c r="AU114" s="18" t="s">
        <v>82</v>
      </c>
    </row>
    <row r="115" spans="2:65" s="1" customFormat="1" ht="6.95" customHeight="1"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33"/>
    </row>
  </sheetData>
  <sheetProtection algorithmName="SHA-512" hashValue="FxOgA23Y+ZcTvHlnfB7zfxzRUWuVhKaVwcd+rVaCyzvVbJpxyCldTyU5exGrYtNi0YVI1GZ0QetsPGRDeax7Sw==" saltValue="CGW0QXaSU7Jez57KXFvOr5VDCgkSVXVuuXSAPdOgf2UP6u63UwgjN6zXJ5EDuB2UMBq5DCwjwJNHwv/uz/XnoQ==" spinCount="100000" sheet="1" objects="1" scenarios="1" formatColumns="0" formatRows="0" autoFilter="0"/>
  <autoFilter ref="C88:K114" xr:uid="{00000000-0009-0000-0000-000006000000}"/>
  <mergeCells count="12">
    <mergeCell ref="E81:H81"/>
    <mergeCell ref="L2:V2"/>
    <mergeCell ref="E50:H50"/>
    <mergeCell ref="E52:H52"/>
    <mergeCell ref="E54:H54"/>
    <mergeCell ref="E77:H77"/>
    <mergeCell ref="E79:H79"/>
    <mergeCell ref="E7:H7"/>
    <mergeCell ref="E9:H9"/>
    <mergeCell ref="E11:H11"/>
    <mergeCell ref="E20:H20"/>
    <mergeCell ref="E29:H29"/>
  </mergeCells>
  <hyperlinks>
    <hyperlink ref="F94" r:id="rId1" xr:uid="{00000000-0004-0000-0600-000000000000}"/>
    <hyperlink ref="F97" r:id="rId2" xr:uid="{00000000-0004-0000-0600-000001000000}"/>
    <hyperlink ref="F100" r:id="rId3" xr:uid="{00000000-0004-0000-0600-000002000000}"/>
    <hyperlink ref="F104" r:id="rId4" xr:uid="{00000000-0004-0000-0600-000003000000}"/>
    <hyperlink ref="F108" r:id="rId5" xr:uid="{00000000-0004-0000-0600-000004000000}"/>
    <hyperlink ref="F112" r:id="rId6" xr:uid="{00000000-0004-0000-0600-000005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391"/>
  <sheetViews>
    <sheetView showGridLines="0" topLeftCell="A19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104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1300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1301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ROUND(J92,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ROUND((SUM(BE92:BE390)),  2)</f>
        <v>0</v>
      </c>
      <c r="I35" s="94">
        <v>0.21</v>
      </c>
      <c r="J35" s="84">
        <f>ROUND(((SUM(BE92:BE390))*I35),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ROUND((SUM(BF92:BF390)),  2)</f>
        <v>0</v>
      </c>
      <c r="I36" s="94">
        <v>0.12</v>
      </c>
      <c r="J36" s="84">
        <f>ROUND(((SUM(BF92:BF390))*I36),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ROUND((SUM(BG92:BG390)),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ROUND((SUM(BH92:BH390)),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ROUND((SUM(BI92:BI390)),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1300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103 - Komunikace a zpevněné plochy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J92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126</v>
      </c>
      <c r="E64" s="106"/>
      <c r="F64" s="106"/>
      <c r="G64" s="106"/>
      <c r="H64" s="106"/>
      <c r="I64" s="106"/>
      <c r="J64" s="107">
        <f>J93</f>
        <v>0</v>
      </c>
      <c r="L64" s="104"/>
    </row>
    <row r="65" spans="2:12" s="9" customFormat="1" ht="19.899999999999999" customHeight="1">
      <c r="B65" s="108"/>
      <c r="D65" s="109" t="s">
        <v>127</v>
      </c>
      <c r="E65" s="110"/>
      <c r="F65" s="110"/>
      <c r="G65" s="110"/>
      <c r="H65" s="110"/>
      <c r="I65" s="110"/>
      <c r="J65" s="111">
        <f>J94</f>
        <v>0</v>
      </c>
      <c r="L65" s="108"/>
    </row>
    <row r="66" spans="2:12" s="9" customFormat="1" ht="19.899999999999999" customHeight="1">
      <c r="B66" s="108"/>
      <c r="D66" s="109" t="s">
        <v>129</v>
      </c>
      <c r="E66" s="110"/>
      <c r="F66" s="110"/>
      <c r="G66" s="110"/>
      <c r="H66" s="110"/>
      <c r="I66" s="110"/>
      <c r="J66" s="111">
        <f>J120</f>
        <v>0</v>
      </c>
      <c r="L66" s="108"/>
    </row>
    <row r="67" spans="2:12" s="9" customFormat="1" ht="19.899999999999999" customHeight="1">
      <c r="B67" s="108"/>
      <c r="D67" s="109" t="s">
        <v>131</v>
      </c>
      <c r="E67" s="110"/>
      <c r="F67" s="110"/>
      <c r="G67" s="110"/>
      <c r="H67" s="110"/>
      <c r="I67" s="110"/>
      <c r="J67" s="111">
        <f>J182</f>
        <v>0</v>
      </c>
      <c r="L67" s="108"/>
    </row>
    <row r="68" spans="2:12" s="9" customFormat="1" ht="14.85" customHeight="1">
      <c r="B68" s="108"/>
      <c r="D68" s="109" t="s">
        <v>132</v>
      </c>
      <c r="E68" s="110"/>
      <c r="F68" s="110"/>
      <c r="G68" s="110"/>
      <c r="H68" s="110"/>
      <c r="I68" s="110"/>
      <c r="J68" s="111">
        <f>J282</f>
        <v>0</v>
      </c>
      <c r="L68" s="108"/>
    </row>
    <row r="69" spans="2:12" s="9" customFormat="1" ht="19.899999999999999" customHeight="1">
      <c r="B69" s="108"/>
      <c r="D69" s="109" t="s">
        <v>133</v>
      </c>
      <c r="E69" s="110"/>
      <c r="F69" s="110"/>
      <c r="G69" s="110"/>
      <c r="H69" s="110"/>
      <c r="I69" s="110"/>
      <c r="J69" s="111">
        <f>J334</f>
        <v>0</v>
      </c>
      <c r="L69" s="108"/>
    </row>
    <row r="70" spans="2:12" s="9" customFormat="1" ht="19.899999999999999" customHeight="1">
      <c r="B70" s="108"/>
      <c r="D70" s="109" t="s">
        <v>134</v>
      </c>
      <c r="E70" s="110"/>
      <c r="F70" s="110"/>
      <c r="G70" s="110"/>
      <c r="H70" s="110"/>
      <c r="I70" s="110"/>
      <c r="J70" s="111">
        <f>J387</f>
        <v>0</v>
      </c>
      <c r="L70" s="108"/>
    </row>
    <row r="71" spans="2:12" s="1" customFormat="1" ht="21.75" customHeight="1">
      <c r="B71" s="33"/>
      <c r="L71" s="33"/>
    </row>
    <row r="72" spans="2:12" s="1" customFormat="1" ht="6.95" customHeight="1">
      <c r="B72" s="42"/>
      <c r="C72" s="43"/>
      <c r="D72" s="43"/>
      <c r="E72" s="43"/>
      <c r="F72" s="43"/>
      <c r="G72" s="43"/>
      <c r="H72" s="43"/>
      <c r="I72" s="43"/>
      <c r="J72" s="43"/>
      <c r="K72" s="43"/>
      <c r="L72" s="33"/>
    </row>
    <row r="76" spans="2:12" s="1" customFormat="1" ht="6.95" customHeight="1">
      <c r="B76" s="44"/>
      <c r="C76" s="45"/>
      <c r="D76" s="45"/>
      <c r="E76" s="45"/>
      <c r="F76" s="45"/>
      <c r="G76" s="45"/>
      <c r="H76" s="45"/>
      <c r="I76" s="45"/>
      <c r="J76" s="45"/>
      <c r="K76" s="45"/>
      <c r="L76" s="33"/>
    </row>
    <row r="77" spans="2:12" s="1" customFormat="1" ht="24.95" customHeight="1">
      <c r="B77" s="33"/>
      <c r="C77" s="22" t="s">
        <v>135</v>
      </c>
      <c r="L77" s="33"/>
    </row>
    <row r="78" spans="2:12" s="1" customFormat="1" ht="6.95" customHeight="1">
      <c r="B78" s="33"/>
      <c r="L78" s="33"/>
    </row>
    <row r="79" spans="2:12" s="1" customFormat="1" ht="12" customHeight="1">
      <c r="B79" s="33"/>
      <c r="C79" s="28" t="s">
        <v>16</v>
      </c>
      <c r="L79" s="33"/>
    </row>
    <row r="80" spans="2:12" s="1" customFormat="1" ht="16.5" customHeight="1">
      <c r="B80" s="33"/>
      <c r="E80" s="321" t="str">
        <f>E7</f>
        <v>Roudnice nad Labem - přechody v centru města</v>
      </c>
      <c r="F80" s="322"/>
      <c r="G80" s="322"/>
      <c r="H80" s="322"/>
      <c r="L80" s="33"/>
    </row>
    <row r="81" spans="2:65" ht="12" customHeight="1">
      <c r="B81" s="21"/>
      <c r="C81" s="28" t="s">
        <v>118</v>
      </c>
      <c r="L81" s="21"/>
    </row>
    <row r="82" spans="2:65" s="1" customFormat="1" ht="16.5" customHeight="1">
      <c r="B82" s="33"/>
      <c r="E82" s="321" t="s">
        <v>1300</v>
      </c>
      <c r="F82" s="323"/>
      <c r="G82" s="323"/>
      <c r="H82" s="323"/>
      <c r="L82" s="33"/>
    </row>
    <row r="83" spans="2:65" s="1" customFormat="1" ht="12" customHeight="1">
      <c r="B83" s="33"/>
      <c r="C83" s="28" t="s">
        <v>120</v>
      </c>
      <c r="L83" s="33"/>
    </row>
    <row r="84" spans="2:65" s="1" customFormat="1" ht="16.5" customHeight="1">
      <c r="B84" s="33"/>
      <c r="E84" s="285" t="str">
        <f>E11</f>
        <v>SO 103 - Komunikace a zpevněné plochy</v>
      </c>
      <c r="F84" s="323"/>
      <c r="G84" s="323"/>
      <c r="H84" s="323"/>
      <c r="L84" s="33"/>
    </row>
    <row r="85" spans="2:65" s="1" customFormat="1" ht="6.95" customHeight="1">
      <c r="B85" s="33"/>
      <c r="L85" s="33"/>
    </row>
    <row r="86" spans="2:65" s="1" customFormat="1" ht="12" customHeight="1">
      <c r="B86" s="33"/>
      <c r="C86" s="28" t="s">
        <v>22</v>
      </c>
      <c r="F86" s="26" t="str">
        <f>F14</f>
        <v>Roudnice nad Labem</v>
      </c>
      <c r="I86" s="28" t="s">
        <v>24</v>
      </c>
      <c r="J86" s="50" t="str">
        <f>IF(J14="","",J14)</f>
        <v>17. 9. 2024</v>
      </c>
      <c r="L86" s="33"/>
    </row>
    <row r="87" spans="2:65" s="1" customFormat="1" ht="6.95" customHeight="1">
      <c r="B87" s="33"/>
      <c r="L87" s="33"/>
    </row>
    <row r="88" spans="2:65" s="1" customFormat="1" ht="15.2" customHeight="1">
      <c r="B88" s="33"/>
      <c r="C88" s="28" t="s">
        <v>26</v>
      </c>
      <c r="F88" s="26" t="str">
        <f>E17</f>
        <v xml:space="preserve"> </v>
      </c>
      <c r="I88" s="28" t="s">
        <v>33</v>
      </c>
      <c r="J88" s="31" t="str">
        <f>E23</f>
        <v>PK dopravní s.r.o.</v>
      </c>
      <c r="L88" s="33"/>
    </row>
    <row r="89" spans="2:65" s="1" customFormat="1" ht="15.2" customHeight="1">
      <c r="B89" s="33"/>
      <c r="C89" s="28" t="s">
        <v>31</v>
      </c>
      <c r="F89" s="26" t="str">
        <f>IF(E20="","",E20)</f>
        <v>Vyplň údaj</v>
      </c>
      <c r="I89" s="28" t="s">
        <v>36</v>
      </c>
      <c r="J89" s="31" t="str">
        <f>E26</f>
        <v xml:space="preserve"> </v>
      </c>
      <c r="L89" s="33"/>
    </row>
    <row r="90" spans="2:65" s="1" customFormat="1" ht="10.35" customHeight="1">
      <c r="B90" s="33"/>
      <c r="L90" s="33"/>
    </row>
    <row r="91" spans="2:65" s="10" customFormat="1" ht="29.25" customHeight="1">
      <c r="B91" s="112"/>
      <c r="C91" s="113" t="s">
        <v>136</v>
      </c>
      <c r="D91" s="114" t="s">
        <v>58</v>
      </c>
      <c r="E91" s="114" t="s">
        <v>54</v>
      </c>
      <c r="F91" s="114" t="s">
        <v>55</v>
      </c>
      <c r="G91" s="114" t="s">
        <v>137</v>
      </c>
      <c r="H91" s="114" t="s">
        <v>138</v>
      </c>
      <c r="I91" s="114" t="s">
        <v>139</v>
      </c>
      <c r="J91" s="114" t="s">
        <v>124</v>
      </c>
      <c r="K91" s="115" t="s">
        <v>140</v>
      </c>
      <c r="L91" s="112"/>
      <c r="M91" s="57" t="s">
        <v>28</v>
      </c>
      <c r="N91" s="58" t="s">
        <v>43</v>
      </c>
      <c r="O91" s="58" t="s">
        <v>141</v>
      </c>
      <c r="P91" s="58" t="s">
        <v>142</v>
      </c>
      <c r="Q91" s="58" t="s">
        <v>143</v>
      </c>
      <c r="R91" s="58" t="s">
        <v>144</v>
      </c>
      <c r="S91" s="58" t="s">
        <v>145</v>
      </c>
      <c r="T91" s="59" t="s">
        <v>146</v>
      </c>
    </row>
    <row r="92" spans="2:65" s="1" customFormat="1" ht="22.9" customHeight="1">
      <c r="B92" s="33"/>
      <c r="C92" s="62" t="s">
        <v>147</v>
      </c>
      <c r="J92" s="116">
        <f>BK92</f>
        <v>0</v>
      </c>
      <c r="L92" s="33"/>
      <c r="M92" s="60"/>
      <c r="N92" s="51"/>
      <c r="O92" s="51"/>
      <c r="P92" s="117">
        <f>P93</f>
        <v>0</v>
      </c>
      <c r="Q92" s="51"/>
      <c r="R92" s="117">
        <f>R93</f>
        <v>91.245307300000007</v>
      </c>
      <c r="S92" s="51"/>
      <c r="T92" s="118">
        <f>T93</f>
        <v>81.340499999999977</v>
      </c>
      <c r="AT92" s="18" t="s">
        <v>72</v>
      </c>
      <c r="AU92" s="18" t="s">
        <v>125</v>
      </c>
      <c r="BK92" s="119">
        <f>BK93</f>
        <v>0</v>
      </c>
    </row>
    <row r="93" spans="2:65" s="11" customFormat="1" ht="25.9" customHeight="1">
      <c r="B93" s="120"/>
      <c r="D93" s="121" t="s">
        <v>72</v>
      </c>
      <c r="E93" s="122" t="s">
        <v>148</v>
      </c>
      <c r="F93" s="122" t="s">
        <v>149</v>
      </c>
      <c r="I93" s="123"/>
      <c r="J93" s="124">
        <f>BK93</f>
        <v>0</v>
      </c>
      <c r="L93" s="120"/>
      <c r="M93" s="125"/>
      <c r="P93" s="126">
        <f>P94+P120+P182+P334+P387</f>
        <v>0</v>
      </c>
      <c r="R93" s="126">
        <f>R94+R120+R182+R334+R387</f>
        <v>91.245307300000007</v>
      </c>
      <c r="T93" s="127">
        <f>T94+T120+T182+T334+T387</f>
        <v>81.340499999999977</v>
      </c>
      <c r="AR93" s="121" t="s">
        <v>80</v>
      </c>
      <c r="AT93" s="128" t="s">
        <v>72</v>
      </c>
      <c r="AU93" s="128" t="s">
        <v>73</v>
      </c>
      <c r="AY93" s="121" t="s">
        <v>150</v>
      </c>
      <c r="BK93" s="129">
        <f>BK94+BK120+BK182+BK334+BK387</f>
        <v>0</v>
      </c>
    </row>
    <row r="94" spans="2:65" s="11" customFormat="1" ht="22.9" customHeight="1">
      <c r="B94" s="120"/>
      <c r="D94" s="121" t="s">
        <v>72</v>
      </c>
      <c r="E94" s="130" t="s">
        <v>80</v>
      </c>
      <c r="F94" s="130" t="s">
        <v>151</v>
      </c>
      <c r="I94" s="123"/>
      <c r="J94" s="131">
        <f>BK94</f>
        <v>0</v>
      </c>
      <c r="L94" s="120"/>
      <c r="M94" s="125"/>
      <c r="P94" s="126">
        <f>SUM(P95:P119)</f>
        <v>0</v>
      </c>
      <c r="R94" s="126">
        <f>SUM(R95:R119)</f>
        <v>0</v>
      </c>
      <c r="T94" s="127">
        <f>SUM(T95:T119)</f>
        <v>0</v>
      </c>
      <c r="AR94" s="121" t="s">
        <v>80</v>
      </c>
      <c r="AT94" s="128" t="s">
        <v>72</v>
      </c>
      <c r="AU94" s="128" t="s">
        <v>80</v>
      </c>
      <c r="AY94" s="121" t="s">
        <v>150</v>
      </c>
      <c r="BK94" s="129">
        <f>SUM(BK95:BK119)</f>
        <v>0</v>
      </c>
    </row>
    <row r="95" spans="2:65" s="1" customFormat="1" ht="24.2" customHeight="1">
      <c r="B95" s="33"/>
      <c r="C95" s="132" t="s">
        <v>80</v>
      </c>
      <c r="D95" s="132" t="s">
        <v>152</v>
      </c>
      <c r="E95" s="133" t="s">
        <v>168</v>
      </c>
      <c r="F95" s="134" t="s">
        <v>169</v>
      </c>
      <c r="G95" s="135" t="s">
        <v>155</v>
      </c>
      <c r="H95" s="136">
        <v>29.164000000000001</v>
      </c>
      <c r="I95" s="137"/>
      <c r="J95" s="138">
        <f>ROUND(I95*H95,2)</f>
        <v>0</v>
      </c>
      <c r="K95" s="134" t="s">
        <v>156</v>
      </c>
      <c r="L95" s="33"/>
      <c r="M95" s="139" t="s">
        <v>28</v>
      </c>
      <c r="N95" s="140" t="s">
        <v>44</v>
      </c>
      <c r="P95" s="141">
        <f>O95*H95</f>
        <v>0</v>
      </c>
      <c r="Q95" s="141">
        <v>0</v>
      </c>
      <c r="R95" s="141">
        <f>Q95*H95</f>
        <v>0</v>
      </c>
      <c r="S95" s="141">
        <v>0</v>
      </c>
      <c r="T95" s="142">
        <f>S95*H95</f>
        <v>0</v>
      </c>
      <c r="AR95" s="143" t="s">
        <v>157</v>
      </c>
      <c r="AT95" s="143" t="s">
        <v>152</v>
      </c>
      <c r="AU95" s="143" t="s">
        <v>82</v>
      </c>
      <c r="AY95" s="18" t="s">
        <v>150</v>
      </c>
      <c r="BE95" s="144">
        <f>IF(N95="základní",J95,0)</f>
        <v>0</v>
      </c>
      <c r="BF95" s="144">
        <f>IF(N95="snížená",J95,0)</f>
        <v>0</v>
      </c>
      <c r="BG95" s="144">
        <f>IF(N95="zákl. přenesená",J95,0)</f>
        <v>0</v>
      </c>
      <c r="BH95" s="144">
        <f>IF(N95="sníž. přenesená",J95,0)</f>
        <v>0</v>
      </c>
      <c r="BI95" s="144">
        <f>IF(N95="nulová",J95,0)</f>
        <v>0</v>
      </c>
      <c r="BJ95" s="18" t="s">
        <v>80</v>
      </c>
      <c r="BK95" s="144">
        <f>ROUND(I95*H95,2)</f>
        <v>0</v>
      </c>
      <c r="BL95" s="18" t="s">
        <v>157</v>
      </c>
      <c r="BM95" s="143" t="s">
        <v>170</v>
      </c>
    </row>
    <row r="96" spans="2:65" s="1" customFormat="1" ht="19.5">
      <c r="B96" s="33"/>
      <c r="D96" s="145" t="s">
        <v>159</v>
      </c>
      <c r="F96" s="146" t="s">
        <v>171</v>
      </c>
      <c r="I96" s="147"/>
      <c r="L96" s="33"/>
      <c r="M96" s="148"/>
      <c r="T96" s="54"/>
      <c r="AT96" s="18" t="s">
        <v>159</v>
      </c>
      <c r="AU96" s="18" t="s">
        <v>82</v>
      </c>
    </row>
    <row r="97" spans="2:65" s="1" customFormat="1" ht="11.25">
      <c r="B97" s="33"/>
      <c r="D97" s="149" t="s">
        <v>161</v>
      </c>
      <c r="F97" s="150" t="s">
        <v>172</v>
      </c>
      <c r="I97" s="147"/>
      <c r="L97" s="33"/>
      <c r="M97" s="148"/>
      <c r="T97" s="54"/>
      <c r="AT97" s="18" t="s">
        <v>161</v>
      </c>
      <c r="AU97" s="18" t="s">
        <v>82</v>
      </c>
    </row>
    <row r="98" spans="2:65" s="12" customFormat="1" ht="11.25">
      <c r="B98" s="151"/>
      <c r="D98" s="145" t="s">
        <v>163</v>
      </c>
      <c r="E98" s="152" t="s">
        <v>28</v>
      </c>
      <c r="F98" s="153" t="s">
        <v>1302</v>
      </c>
      <c r="H98" s="154">
        <v>29.164000000000001</v>
      </c>
      <c r="I98" s="155"/>
      <c r="L98" s="151"/>
      <c r="M98" s="156"/>
      <c r="T98" s="157"/>
      <c r="AT98" s="152" t="s">
        <v>163</v>
      </c>
      <c r="AU98" s="152" t="s">
        <v>82</v>
      </c>
      <c r="AV98" s="12" t="s">
        <v>82</v>
      </c>
      <c r="AW98" s="12" t="s">
        <v>35</v>
      </c>
      <c r="AX98" s="12" t="s">
        <v>80</v>
      </c>
      <c r="AY98" s="152" t="s">
        <v>150</v>
      </c>
    </row>
    <row r="99" spans="2:65" s="1" customFormat="1" ht="33" customHeight="1">
      <c r="B99" s="33"/>
      <c r="C99" s="132" t="s">
        <v>82</v>
      </c>
      <c r="D99" s="132" t="s">
        <v>152</v>
      </c>
      <c r="E99" s="133" t="s">
        <v>153</v>
      </c>
      <c r="F99" s="134" t="s">
        <v>154</v>
      </c>
      <c r="G99" s="135" t="s">
        <v>155</v>
      </c>
      <c r="H99" s="136">
        <v>29.164000000000001</v>
      </c>
      <c r="I99" s="137"/>
      <c r="J99" s="138">
        <f>ROUND(I99*H99,2)</f>
        <v>0</v>
      </c>
      <c r="K99" s="134" t="s">
        <v>156</v>
      </c>
      <c r="L99" s="33"/>
      <c r="M99" s="139" t="s">
        <v>28</v>
      </c>
      <c r="N99" s="140" t="s">
        <v>44</v>
      </c>
      <c r="P99" s="141">
        <f>O99*H99</f>
        <v>0</v>
      </c>
      <c r="Q99" s="141">
        <v>0</v>
      </c>
      <c r="R99" s="141">
        <f>Q99*H99</f>
        <v>0</v>
      </c>
      <c r="S99" s="141">
        <v>0</v>
      </c>
      <c r="T99" s="142">
        <f>S99*H99</f>
        <v>0</v>
      </c>
      <c r="AR99" s="143" t="s">
        <v>157</v>
      </c>
      <c r="AT99" s="143" t="s">
        <v>152</v>
      </c>
      <c r="AU99" s="143" t="s">
        <v>82</v>
      </c>
      <c r="AY99" s="18" t="s">
        <v>150</v>
      </c>
      <c r="BE99" s="144">
        <f>IF(N99="základní",J99,0)</f>
        <v>0</v>
      </c>
      <c r="BF99" s="144">
        <f>IF(N99="snížená",J99,0)</f>
        <v>0</v>
      </c>
      <c r="BG99" s="144">
        <f>IF(N99="zákl. přenesená",J99,0)</f>
        <v>0</v>
      </c>
      <c r="BH99" s="144">
        <f>IF(N99="sníž. přenesená",J99,0)</f>
        <v>0</v>
      </c>
      <c r="BI99" s="144">
        <f>IF(N99="nulová",J99,0)</f>
        <v>0</v>
      </c>
      <c r="BJ99" s="18" t="s">
        <v>80</v>
      </c>
      <c r="BK99" s="144">
        <f>ROUND(I99*H99,2)</f>
        <v>0</v>
      </c>
      <c r="BL99" s="18" t="s">
        <v>157</v>
      </c>
      <c r="BM99" s="143" t="s">
        <v>158</v>
      </c>
    </row>
    <row r="100" spans="2:65" s="1" customFormat="1" ht="19.5">
      <c r="B100" s="33"/>
      <c r="D100" s="145" t="s">
        <v>159</v>
      </c>
      <c r="F100" s="146" t="s">
        <v>160</v>
      </c>
      <c r="I100" s="147"/>
      <c r="L100" s="33"/>
      <c r="M100" s="148"/>
      <c r="T100" s="54"/>
      <c r="AT100" s="18" t="s">
        <v>159</v>
      </c>
      <c r="AU100" s="18" t="s">
        <v>82</v>
      </c>
    </row>
    <row r="101" spans="2:65" s="1" customFormat="1" ht="11.25">
      <c r="B101" s="33"/>
      <c r="D101" s="149" t="s">
        <v>161</v>
      </c>
      <c r="F101" s="150" t="s">
        <v>162</v>
      </c>
      <c r="I101" s="147"/>
      <c r="L101" s="33"/>
      <c r="M101" s="148"/>
      <c r="T101" s="54"/>
      <c r="AT101" s="18" t="s">
        <v>161</v>
      </c>
      <c r="AU101" s="18" t="s">
        <v>82</v>
      </c>
    </row>
    <row r="102" spans="2:65" s="12" customFormat="1" ht="11.25">
      <c r="B102" s="151"/>
      <c r="D102" s="145" t="s">
        <v>163</v>
      </c>
      <c r="E102" s="152" t="s">
        <v>28</v>
      </c>
      <c r="F102" s="153" t="s">
        <v>1302</v>
      </c>
      <c r="H102" s="154">
        <v>29.164000000000001</v>
      </c>
      <c r="I102" s="155"/>
      <c r="L102" s="151"/>
      <c r="M102" s="156"/>
      <c r="T102" s="157"/>
      <c r="AT102" s="152" t="s">
        <v>163</v>
      </c>
      <c r="AU102" s="152" t="s">
        <v>82</v>
      </c>
      <c r="AV102" s="12" t="s">
        <v>82</v>
      </c>
      <c r="AW102" s="12" t="s">
        <v>35</v>
      </c>
      <c r="AX102" s="12" t="s">
        <v>73</v>
      </c>
      <c r="AY102" s="152" t="s">
        <v>150</v>
      </c>
    </row>
    <row r="103" spans="2:65" s="13" customFormat="1" ht="11.25">
      <c r="B103" s="158"/>
      <c r="D103" s="145" t="s">
        <v>163</v>
      </c>
      <c r="E103" s="159" t="s">
        <v>28</v>
      </c>
      <c r="F103" s="160" t="s">
        <v>167</v>
      </c>
      <c r="H103" s="161">
        <v>29.164000000000001</v>
      </c>
      <c r="I103" s="162"/>
      <c r="L103" s="158"/>
      <c r="M103" s="163"/>
      <c r="T103" s="164"/>
      <c r="AT103" s="159" t="s">
        <v>163</v>
      </c>
      <c r="AU103" s="159" t="s">
        <v>82</v>
      </c>
      <c r="AV103" s="13" t="s">
        <v>157</v>
      </c>
      <c r="AW103" s="13" t="s">
        <v>35</v>
      </c>
      <c r="AX103" s="13" t="s">
        <v>80</v>
      </c>
      <c r="AY103" s="159" t="s">
        <v>150</v>
      </c>
    </row>
    <row r="104" spans="2:65" s="1" customFormat="1" ht="37.9" customHeight="1">
      <c r="B104" s="33"/>
      <c r="C104" s="132" t="s">
        <v>173</v>
      </c>
      <c r="D104" s="132" t="s">
        <v>152</v>
      </c>
      <c r="E104" s="133" t="s">
        <v>187</v>
      </c>
      <c r="F104" s="134" t="s">
        <v>188</v>
      </c>
      <c r="G104" s="135" t="s">
        <v>155</v>
      </c>
      <c r="H104" s="136">
        <v>29.164000000000001</v>
      </c>
      <c r="I104" s="137"/>
      <c r="J104" s="138">
        <f>ROUND(I104*H104,2)</f>
        <v>0</v>
      </c>
      <c r="K104" s="134" t="s">
        <v>156</v>
      </c>
      <c r="L104" s="33"/>
      <c r="M104" s="139" t="s">
        <v>28</v>
      </c>
      <c r="N104" s="140" t="s">
        <v>44</v>
      </c>
      <c r="P104" s="141">
        <f>O104*H104</f>
        <v>0</v>
      </c>
      <c r="Q104" s="141">
        <v>0</v>
      </c>
      <c r="R104" s="141">
        <f>Q104*H104</f>
        <v>0</v>
      </c>
      <c r="S104" s="141">
        <v>0</v>
      </c>
      <c r="T104" s="142">
        <f>S104*H104</f>
        <v>0</v>
      </c>
      <c r="AR104" s="143" t="s">
        <v>157</v>
      </c>
      <c r="AT104" s="143" t="s">
        <v>152</v>
      </c>
      <c r="AU104" s="143" t="s">
        <v>82</v>
      </c>
      <c r="AY104" s="18" t="s">
        <v>150</v>
      </c>
      <c r="BE104" s="144">
        <f>IF(N104="základní",J104,0)</f>
        <v>0</v>
      </c>
      <c r="BF104" s="144">
        <f>IF(N104="snížená",J104,0)</f>
        <v>0</v>
      </c>
      <c r="BG104" s="144">
        <f>IF(N104="zákl. přenesená",J104,0)</f>
        <v>0</v>
      </c>
      <c r="BH104" s="144">
        <f>IF(N104="sníž. přenesená",J104,0)</f>
        <v>0</v>
      </c>
      <c r="BI104" s="144">
        <f>IF(N104="nulová",J104,0)</f>
        <v>0</v>
      </c>
      <c r="BJ104" s="18" t="s">
        <v>80</v>
      </c>
      <c r="BK104" s="144">
        <f>ROUND(I104*H104,2)</f>
        <v>0</v>
      </c>
      <c r="BL104" s="18" t="s">
        <v>157</v>
      </c>
      <c r="BM104" s="143" t="s">
        <v>189</v>
      </c>
    </row>
    <row r="105" spans="2:65" s="1" customFormat="1" ht="39">
      <c r="B105" s="33"/>
      <c r="D105" s="145" t="s">
        <v>159</v>
      </c>
      <c r="F105" s="146" t="s">
        <v>190</v>
      </c>
      <c r="I105" s="147"/>
      <c r="L105" s="33"/>
      <c r="M105" s="148"/>
      <c r="T105" s="54"/>
      <c r="AT105" s="18" t="s">
        <v>159</v>
      </c>
      <c r="AU105" s="18" t="s">
        <v>82</v>
      </c>
    </row>
    <row r="106" spans="2:65" s="1" customFormat="1" ht="11.25">
      <c r="B106" s="33"/>
      <c r="D106" s="149" t="s">
        <v>161</v>
      </c>
      <c r="F106" s="150" t="s">
        <v>191</v>
      </c>
      <c r="I106" s="147"/>
      <c r="L106" s="33"/>
      <c r="M106" s="148"/>
      <c r="T106" s="54"/>
      <c r="AT106" s="18" t="s">
        <v>161</v>
      </c>
      <c r="AU106" s="18" t="s">
        <v>82</v>
      </c>
    </row>
    <row r="107" spans="2:65" s="1" customFormat="1" ht="19.5">
      <c r="B107" s="33"/>
      <c r="D107" s="145" t="s">
        <v>192</v>
      </c>
      <c r="F107" s="165" t="s">
        <v>193</v>
      </c>
      <c r="I107" s="147"/>
      <c r="L107" s="33"/>
      <c r="M107" s="148"/>
      <c r="T107" s="54"/>
      <c r="AT107" s="18" t="s">
        <v>192</v>
      </c>
      <c r="AU107" s="18" t="s">
        <v>82</v>
      </c>
    </row>
    <row r="108" spans="2:65" s="12" customFormat="1" ht="11.25">
      <c r="B108" s="151"/>
      <c r="D108" s="145" t="s">
        <v>163</v>
      </c>
      <c r="E108" s="152" t="s">
        <v>28</v>
      </c>
      <c r="F108" s="153" t="s">
        <v>1303</v>
      </c>
      <c r="H108" s="154">
        <v>29.164000000000001</v>
      </c>
      <c r="I108" s="155"/>
      <c r="L108" s="151"/>
      <c r="M108" s="156"/>
      <c r="T108" s="157"/>
      <c r="AT108" s="152" t="s">
        <v>163</v>
      </c>
      <c r="AU108" s="152" t="s">
        <v>82</v>
      </c>
      <c r="AV108" s="12" t="s">
        <v>82</v>
      </c>
      <c r="AW108" s="12" t="s">
        <v>35</v>
      </c>
      <c r="AX108" s="12" t="s">
        <v>80</v>
      </c>
      <c r="AY108" s="152" t="s">
        <v>150</v>
      </c>
    </row>
    <row r="109" spans="2:65" s="1" customFormat="1" ht="33" customHeight="1">
      <c r="B109" s="33"/>
      <c r="C109" s="132" t="s">
        <v>157</v>
      </c>
      <c r="D109" s="132" t="s">
        <v>152</v>
      </c>
      <c r="E109" s="133" t="s">
        <v>197</v>
      </c>
      <c r="F109" s="134" t="s">
        <v>198</v>
      </c>
      <c r="G109" s="135" t="s">
        <v>199</v>
      </c>
      <c r="H109" s="136">
        <v>52.494999999999997</v>
      </c>
      <c r="I109" s="137"/>
      <c r="J109" s="138">
        <f>ROUND(I109*H109,2)</f>
        <v>0</v>
      </c>
      <c r="K109" s="134" t="s">
        <v>156</v>
      </c>
      <c r="L109" s="33"/>
      <c r="M109" s="139" t="s">
        <v>28</v>
      </c>
      <c r="N109" s="140" t="s">
        <v>44</v>
      </c>
      <c r="P109" s="141">
        <f>O109*H109</f>
        <v>0</v>
      </c>
      <c r="Q109" s="141">
        <v>0</v>
      </c>
      <c r="R109" s="141">
        <f>Q109*H109</f>
        <v>0</v>
      </c>
      <c r="S109" s="141">
        <v>0</v>
      </c>
      <c r="T109" s="142">
        <f>S109*H109</f>
        <v>0</v>
      </c>
      <c r="AR109" s="143" t="s">
        <v>157</v>
      </c>
      <c r="AT109" s="143" t="s">
        <v>152</v>
      </c>
      <c r="AU109" s="143" t="s">
        <v>82</v>
      </c>
      <c r="AY109" s="18" t="s">
        <v>150</v>
      </c>
      <c r="BE109" s="144">
        <f>IF(N109="základní",J109,0)</f>
        <v>0</v>
      </c>
      <c r="BF109" s="144">
        <f>IF(N109="snížená",J109,0)</f>
        <v>0</v>
      </c>
      <c r="BG109" s="144">
        <f>IF(N109="zákl. přenesená",J109,0)</f>
        <v>0</v>
      </c>
      <c r="BH109" s="144">
        <f>IF(N109="sníž. přenesená",J109,0)</f>
        <v>0</v>
      </c>
      <c r="BI109" s="144">
        <f>IF(N109="nulová",J109,0)</f>
        <v>0</v>
      </c>
      <c r="BJ109" s="18" t="s">
        <v>80</v>
      </c>
      <c r="BK109" s="144">
        <f>ROUND(I109*H109,2)</f>
        <v>0</v>
      </c>
      <c r="BL109" s="18" t="s">
        <v>157</v>
      </c>
      <c r="BM109" s="143" t="s">
        <v>200</v>
      </c>
    </row>
    <row r="110" spans="2:65" s="1" customFormat="1" ht="29.25">
      <c r="B110" s="33"/>
      <c r="D110" s="145" t="s">
        <v>159</v>
      </c>
      <c r="F110" s="146" t="s">
        <v>201</v>
      </c>
      <c r="I110" s="147"/>
      <c r="L110" s="33"/>
      <c r="M110" s="148"/>
      <c r="T110" s="54"/>
      <c r="AT110" s="18" t="s">
        <v>159</v>
      </c>
      <c r="AU110" s="18" t="s">
        <v>82</v>
      </c>
    </row>
    <row r="111" spans="2:65" s="1" customFormat="1" ht="11.25">
      <c r="B111" s="33"/>
      <c r="D111" s="149" t="s">
        <v>161</v>
      </c>
      <c r="F111" s="150" t="s">
        <v>202</v>
      </c>
      <c r="I111" s="147"/>
      <c r="L111" s="33"/>
      <c r="M111" s="148"/>
      <c r="T111" s="54"/>
      <c r="AT111" s="18" t="s">
        <v>161</v>
      </c>
      <c r="AU111" s="18" t="s">
        <v>82</v>
      </c>
    </row>
    <row r="112" spans="2:65" s="12" customFormat="1" ht="11.25">
      <c r="B112" s="151"/>
      <c r="D112" s="145" t="s">
        <v>163</v>
      </c>
      <c r="E112" s="152" t="s">
        <v>28</v>
      </c>
      <c r="F112" s="153" t="s">
        <v>1303</v>
      </c>
      <c r="H112" s="154">
        <v>29.164000000000001</v>
      </c>
      <c r="I112" s="155"/>
      <c r="L112" s="151"/>
      <c r="M112" s="156"/>
      <c r="T112" s="157"/>
      <c r="AT112" s="152" t="s">
        <v>163</v>
      </c>
      <c r="AU112" s="152" t="s">
        <v>82</v>
      </c>
      <c r="AV112" s="12" t="s">
        <v>82</v>
      </c>
      <c r="AW112" s="12" t="s">
        <v>35</v>
      </c>
      <c r="AX112" s="12" t="s">
        <v>73</v>
      </c>
      <c r="AY112" s="152" t="s">
        <v>150</v>
      </c>
    </row>
    <row r="113" spans="2:65" s="13" customFormat="1" ht="11.25">
      <c r="B113" s="158"/>
      <c r="D113" s="145" t="s">
        <v>163</v>
      </c>
      <c r="E113" s="159" t="s">
        <v>28</v>
      </c>
      <c r="F113" s="160" t="s">
        <v>167</v>
      </c>
      <c r="H113" s="161">
        <v>29.164000000000001</v>
      </c>
      <c r="I113" s="162"/>
      <c r="L113" s="158"/>
      <c r="M113" s="163"/>
      <c r="T113" s="164"/>
      <c r="AT113" s="159" t="s">
        <v>163</v>
      </c>
      <c r="AU113" s="159" t="s">
        <v>82</v>
      </c>
      <c r="AV113" s="13" t="s">
        <v>157</v>
      </c>
      <c r="AW113" s="13" t="s">
        <v>35</v>
      </c>
      <c r="AX113" s="13" t="s">
        <v>80</v>
      </c>
      <c r="AY113" s="159" t="s">
        <v>150</v>
      </c>
    </row>
    <row r="114" spans="2:65" s="12" customFormat="1" ht="11.25">
      <c r="B114" s="151"/>
      <c r="D114" s="145" t="s">
        <v>163</v>
      </c>
      <c r="F114" s="153" t="s">
        <v>1304</v>
      </c>
      <c r="H114" s="154">
        <v>52.494999999999997</v>
      </c>
      <c r="I114" s="155"/>
      <c r="L114" s="151"/>
      <c r="M114" s="156"/>
      <c r="T114" s="157"/>
      <c r="AT114" s="152" t="s">
        <v>163</v>
      </c>
      <c r="AU114" s="152" t="s">
        <v>82</v>
      </c>
      <c r="AV114" s="12" t="s">
        <v>82</v>
      </c>
      <c r="AW114" s="12" t="s">
        <v>4</v>
      </c>
      <c r="AX114" s="12" t="s">
        <v>80</v>
      </c>
      <c r="AY114" s="152" t="s">
        <v>150</v>
      </c>
    </row>
    <row r="115" spans="2:65" s="1" customFormat="1" ht="24.2" customHeight="1">
      <c r="B115" s="33"/>
      <c r="C115" s="132" t="s">
        <v>186</v>
      </c>
      <c r="D115" s="132" t="s">
        <v>152</v>
      </c>
      <c r="E115" s="133" t="s">
        <v>234</v>
      </c>
      <c r="F115" s="134" t="s">
        <v>235</v>
      </c>
      <c r="G115" s="135" t="s">
        <v>236</v>
      </c>
      <c r="H115" s="136">
        <v>124.56</v>
      </c>
      <c r="I115" s="137"/>
      <c r="J115" s="138">
        <f>ROUND(I115*H115,2)</f>
        <v>0</v>
      </c>
      <c r="K115" s="134" t="s">
        <v>156</v>
      </c>
      <c r="L115" s="33"/>
      <c r="M115" s="139" t="s">
        <v>28</v>
      </c>
      <c r="N115" s="140" t="s">
        <v>44</v>
      </c>
      <c r="P115" s="141">
        <f>O115*H115</f>
        <v>0</v>
      </c>
      <c r="Q115" s="141">
        <v>0</v>
      </c>
      <c r="R115" s="141">
        <f>Q115*H115</f>
        <v>0</v>
      </c>
      <c r="S115" s="141">
        <v>0</v>
      </c>
      <c r="T115" s="142">
        <f>S115*H115</f>
        <v>0</v>
      </c>
      <c r="AR115" s="143" t="s">
        <v>157</v>
      </c>
      <c r="AT115" s="143" t="s">
        <v>152</v>
      </c>
      <c r="AU115" s="143" t="s">
        <v>82</v>
      </c>
      <c r="AY115" s="18" t="s">
        <v>150</v>
      </c>
      <c r="BE115" s="144">
        <f>IF(N115="základní",J115,0)</f>
        <v>0</v>
      </c>
      <c r="BF115" s="144">
        <f>IF(N115="snížená",J115,0)</f>
        <v>0</v>
      </c>
      <c r="BG115" s="144">
        <f>IF(N115="zákl. přenesená",J115,0)</f>
        <v>0</v>
      </c>
      <c r="BH115" s="144">
        <f>IF(N115="sníž. přenesená",J115,0)</f>
        <v>0</v>
      </c>
      <c r="BI115" s="144">
        <f>IF(N115="nulová",J115,0)</f>
        <v>0</v>
      </c>
      <c r="BJ115" s="18" t="s">
        <v>80</v>
      </c>
      <c r="BK115" s="144">
        <f>ROUND(I115*H115,2)</f>
        <v>0</v>
      </c>
      <c r="BL115" s="18" t="s">
        <v>157</v>
      </c>
      <c r="BM115" s="143" t="s">
        <v>237</v>
      </c>
    </row>
    <row r="116" spans="2:65" s="1" customFormat="1" ht="19.5">
      <c r="B116" s="33"/>
      <c r="D116" s="145" t="s">
        <v>159</v>
      </c>
      <c r="F116" s="146" t="s">
        <v>238</v>
      </c>
      <c r="I116" s="147"/>
      <c r="L116" s="33"/>
      <c r="M116" s="148"/>
      <c r="T116" s="54"/>
      <c r="AT116" s="18" t="s">
        <v>159</v>
      </c>
      <c r="AU116" s="18" t="s">
        <v>82</v>
      </c>
    </row>
    <row r="117" spans="2:65" s="1" customFormat="1" ht="11.25">
      <c r="B117" s="33"/>
      <c r="D117" s="149" t="s">
        <v>161</v>
      </c>
      <c r="F117" s="150" t="s">
        <v>239</v>
      </c>
      <c r="I117" s="147"/>
      <c r="L117" s="33"/>
      <c r="M117" s="148"/>
      <c r="T117" s="54"/>
      <c r="AT117" s="18" t="s">
        <v>161</v>
      </c>
      <c r="AU117" s="18" t="s">
        <v>82</v>
      </c>
    </row>
    <row r="118" spans="2:65" s="12" customFormat="1" ht="11.25">
      <c r="B118" s="151"/>
      <c r="D118" s="145" t="s">
        <v>163</v>
      </c>
      <c r="E118" s="152" t="s">
        <v>28</v>
      </c>
      <c r="F118" s="153" t="s">
        <v>1305</v>
      </c>
      <c r="H118" s="154">
        <v>124.56</v>
      </c>
      <c r="I118" s="155"/>
      <c r="L118" s="151"/>
      <c r="M118" s="156"/>
      <c r="T118" s="157"/>
      <c r="AT118" s="152" t="s">
        <v>163</v>
      </c>
      <c r="AU118" s="152" t="s">
        <v>82</v>
      </c>
      <c r="AV118" s="12" t="s">
        <v>82</v>
      </c>
      <c r="AW118" s="12" t="s">
        <v>35</v>
      </c>
      <c r="AX118" s="12" t="s">
        <v>73</v>
      </c>
      <c r="AY118" s="152" t="s">
        <v>150</v>
      </c>
    </row>
    <row r="119" spans="2:65" s="13" customFormat="1" ht="11.25">
      <c r="B119" s="158"/>
      <c r="D119" s="145" t="s">
        <v>163</v>
      </c>
      <c r="E119" s="159" t="s">
        <v>28</v>
      </c>
      <c r="F119" s="160" t="s">
        <v>167</v>
      </c>
      <c r="H119" s="161">
        <v>124.56</v>
      </c>
      <c r="I119" s="162"/>
      <c r="L119" s="158"/>
      <c r="M119" s="163"/>
      <c r="T119" s="164"/>
      <c r="AT119" s="159" t="s">
        <v>163</v>
      </c>
      <c r="AU119" s="159" t="s">
        <v>82</v>
      </c>
      <c r="AV119" s="13" t="s">
        <v>157</v>
      </c>
      <c r="AW119" s="13" t="s">
        <v>35</v>
      </c>
      <c r="AX119" s="13" t="s">
        <v>80</v>
      </c>
      <c r="AY119" s="159" t="s">
        <v>150</v>
      </c>
    </row>
    <row r="120" spans="2:65" s="11" customFormat="1" ht="22.9" customHeight="1">
      <c r="B120" s="120"/>
      <c r="D120" s="121" t="s">
        <v>72</v>
      </c>
      <c r="E120" s="130" t="s">
        <v>186</v>
      </c>
      <c r="F120" s="130" t="s">
        <v>255</v>
      </c>
      <c r="I120" s="123"/>
      <c r="J120" s="131">
        <f>BK120</f>
        <v>0</v>
      </c>
      <c r="L120" s="120"/>
      <c r="M120" s="125"/>
      <c r="P120" s="126">
        <f>SUM(P121:P181)</f>
        <v>0</v>
      </c>
      <c r="R120" s="126">
        <f>SUM(R121:R181)</f>
        <v>53.066034800000004</v>
      </c>
      <c r="T120" s="127">
        <f>SUM(T121:T181)</f>
        <v>0</v>
      </c>
      <c r="AR120" s="121" t="s">
        <v>80</v>
      </c>
      <c r="AT120" s="128" t="s">
        <v>72</v>
      </c>
      <c r="AU120" s="128" t="s">
        <v>80</v>
      </c>
      <c r="AY120" s="121" t="s">
        <v>150</v>
      </c>
      <c r="BK120" s="129">
        <f>SUM(BK121:BK181)</f>
        <v>0</v>
      </c>
    </row>
    <row r="121" spans="2:65" s="1" customFormat="1" ht="21.75" customHeight="1">
      <c r="B121" s="33"/>
      <c r="C121" s="132" t="s">
        <v>196</v>
      </c>
      <c r="D121" s="132" t="s">
        <v>152</v>
      </c>
      <c r="E121" s="133" t="s">
        <v>257</v>
      </c>
      <c r="F121" s="134" t="s">
        <v>258</v>
      </c>
      <c r="G121" s="135" t="s">
        <v>236</v>
      </c>
      <c r="H121" s="136">
        <v>42.36</v>
      </c>
      <c r="I121" s="137"/>
      <c r="J121" s="138">
        <f>ROUND(I121*H121,2)</f>
        <v>0</v>
      </c>
      <c r="K121" s="134" t="s">
        <v>156</v>
      </c>
      <c r="L121" s="33"/>
      <c r="M121" s="139" t="s">
        <v>28</v>
      </c>
      <c r="N121" s="140" t="s">
        <v>44</v>
      </c>
      <c r="P121" s="141">
        <f>O121*H121</f>
        <v>0</v>
      </c>
      <c r="Q121" s="141">
        <v>0</v>
      </c>
      <c r="R121" s="141">
        <f>Q121*H121</f>
        <v>0</v>
      </c>
      <c r="S121" s="141">
        <v>0</v>
      </c>
      <c r="T121" s="142">
        <f>S121*H121</f>
        <v>0</v>
      </c>
      <c r="AR121" s="143" t="s">
        <v>157</v>
      </c>
      <c r="AT121" s="143" t="s">
        <v>152</v>
      </c>
      <c r="AU121" s="143" t="s">
        <v>82</v>
      </c>
      <c r="AY121" s="18" t="s">
        <v>150</v>
      </c>
      <c r="BE121" s="144">
        <f>IF(N121="základní",J121,0)</f>
        <v>0</v>
      </c>
      <c r="BF121" s="144">
        <f>IF(N121="snížená",J121,0)</f>
        <v>0</v>
      </c>
      <c r="BG121" s="144">
        <f>IF(N121="zákl. přenesená",J121,0)</f>
        <v>0</v>
      </c>
      <c r="BH121" s="144">
        <f>IF(N121="sníž. přenesená",J121,0)</f>
        <v>0</v>
      </c>
      <c r="BI121" s="144">
        <f>IF(N121="nulová",J121,0)</f>
        <v>0</v>
      </c>
      <c r="BJ121" s="18" t="s">
        <v>80</v>
      </c>
      <c r="BK121" s="144">
        <f>ROUND(I121*H121,2)</f>
        <v>0</v>
      </c>
      <c r="BL121" s="18" t="s">
        <v>157</v>
      </c>
      <c r="BM121" s="143" t="s">
        <v>259</v>
      </c>
    </row>
    <row r="122" spans="2:65" s="1" customFormat="1" ht="19.5">
      <c r="B122" s="33"/>
      <c r="D122" s="145" t="s">
        <v>159</v>
      </c>
      <c r="F122" s="146" t="s">
        <v>260</v>
      </c>
      <c r="I122" s="147"/>
      <c r="L122" s="33"/>
      <c r="M122" s="148"/>
      <c r="T122" s="54"/>
      <c r="AT122" s="18" t="s">
        <v>159</v>
      </c>
      <c r="AU122" s="18" t="s">
        <v>82</v>
      </c>
    </row>
    <row r="123" spans="2:65" s="1" customFormat="1" ht="11.25">
      <c r="B123" s="33"/>
      <c r="D123" s="149" t="s">
        <v>161</v>
      </c>
      <c r="F123" s="150" t="s">
        <v>261</v>
      </c>
      <c r="I123" s="147"/>
      <c r="L123" s="33"/>
      <c r="M123" s="148"/>
      <c r="T123" s="54"/>
      <c r="AT123" s="18" t="s">
        <v>161</v>
      </c>
      <c r="AU123" s="18" t="s">
        <v>82</v>
      </c>
    </row>
    <row r="124" spans="2:65" s="12" customFormat="1" ht="11.25">
      <c r="B124" s="151"/>
      <c r="D124" s="145" t="s">
        <v>163</v>
      </c>
      <c r="E124" s="152" t="s">
        <v>28</v>
      </c>
      <c r="F124" s="153" t="s">
        <v>1306</v>
      </c>
      <c r="H124" s="154">
        <v>42.36</v>
      </c>
      <c r="I124" s="155"/>
      <c r="L124" s="151"/>
      <c r="M124" s="156"/>
      <c r="T124" s="157"/>
      <c r="AT124" s="152" t="s">
        <v>163</v>
      </c>
      <c r="AU124" s="152" t="s">
        <v>82</v>
      </c>
      <c r="AV124" s="12" t="s">
        <v>82</v>
      </c>
      <c r="AW124" s="12" t="s">
        <v>35</v>
      </c>
      <c r="AX124" s="12" t="s">
        <v>80</v>
      </c>
      <c r="AY124" s="152" t="s">
        <v>150</v>
      </c>
    </row>
    <row r="125" spans="2:65" s="1" customFormat="1" ht="21.75" customHeight="1">
      <c r="B125" s="33"/>
      <c r="C125" s="132" t="s">
        <v>205</v>
      </c>
      <c r="D125" s="132" t="s">
        <v>152</v>
      </c>
      <c r="E125" s="133" t="s">
        <v>264</v>
      </c>
      <c r="F125" s="134" t="s">
        <v>265</v>
      </c>
      <c r="G125" s="135" t="s">
        <v>236</v>
      </c>
      <c r="H125" s="136">
        <v>103.38</v>
      </c>
      <c r="I125" s="137"/>
      <c r="J125" s="138">
        <f>ROUND(I125*H125,2)</f>
        <v>0</v>
      </c>
      <c r="K125" s="134" t="s">
        <v>156</v>
      </c>
      <c r="L125" s="33"/>
      <c r="M125" s="139" t="s">
        <v>28</v>
      </c>
      <c r="N125" s="140" t="s">
        <v>44</v>
      </c>
      <c r="P125" s="141">
        <f>O125*H125</f>
        <v>0</v>
      </c>
      <c r="Q125" s="141">
        <v>0</v>
      </c>
      <c r="R125" s="141">
        <f>Q125*H125</f>
        <v>0</v>
      </c>
      <c r="S125" s="141">
        <v>0</v>
      </c>
      <c r="T125" s="142">
        <f>S125*H125</f>
        <v>0</v>
      </c>
      <c r="AR125" s="143" t="s">
        <v>157</v>
      </c>
      <c r="AT125" s="143" t="s">
        <v>152</v>
      </c>
      <c r="AU125" s="143" t="s">
        <v>82</v>
      </c>
      <c r="AY125" s="18" t="s">
        <v>150</v>
      </c>
      <c r="BE125" s="144">
        <f>IF(N125="základní",J125,0)</f>
        <v>0</v>
      </c>
      <c r="BF125" s="144">
        <f>IF(N125="snížená",J125,0)</f>
        <v>0</v>
      </c>
      <c r="BG125" s="144">
        <f>IF(N125="zákl. přenesená",J125,0)</f>
        <v>0</v>
      </c>
      <c r="BH125" s="144">
        <f>IF(N125="sníž. přenesená",J125,0)</f>
        <v>0</v>
      </c>
      <c r="BI125" s="144">
        <f>IF(N125="nulová",J125,0)</f>
        <v>0</v>
      </c>
      <c r="BJ125" s="18" t="s">
        <v>80</v>
      </c>
      <c r="BK125" s="144">
        <f>ROUND(I125*H125,2)</f>
        <v>0</v>
      </c>
      <c r="BL125" s="18" t="s">
        <v>157</v>
      </c>
      <c r="BM125" s="143" t="s">
        <v>266</v>
      </c>
    </row>
    <row r="126" spans="2:65" s="1" customFormat="1" ht="19.5">
      <c r="B126" s="33"/>
      <c r="D126" s="145" t="s">
        <v>159</v>
      </c>
      <c r="F126" s="146" t="s">
        <v>267</v>
      </c>
      <c r="I126" s="147"/>
      <c r="L126" s="33"/>
      <c r="M126" s="148"/>
      <c r="T126" s="54"/>
      <c r="AT126" s="18" t="s">
        <v>159</v>
      </c>
      <c r="AU126" s="18" t="s">
        <v>82</v>
      </c>
    </row>
    <row r="127" spans="2:65" s="1" customFormat="1" ht="11.25">
      <c r="B127" s="33"/>
      <c r="D127" s="149" t="s">
        <v>161</v>
      </c>
      <c r="F127" s="150" t="s">
        <v>268</v>
      </c>
      <c r="I127" s="147"/>
      <c r="L127" s="33"/>
      <c r="M127" s="148"/>
      <c r="T127" s="54"/>
      <c r="AT127" s="18" t="s">
        <v>161</v>
      </c>
      <c r="AU127" s="18" t="s">
        <v>82</v>
      </c>
    </row>
    <row r="128" spans="2:65" s="12" customFormat="1" ht="11.25">
      <c r="B128" s="151"/>
      <c r="D128" s="145" t="s">
        <v>163</v>
      </c>
      <c r="E128" s="152" t="s">
        <v>28</v>
      </c>
      <c r="F128" s="153" t="s">
        <v>1307</v>
      </c>
      <c r="H128" s="154">
        <v>103.38</v>
      </c>
      <c r="I128" s="155"/>
      <c r="L128" s="151"/>
      <c r="M128" s="156"/>
      <c r="T128" s="157"/>
      <c r="AT128" s="152" t="s">
        <v>163</v>
      </c>
      <c r="AU128" s="152" t="s">
        <v>82</v>
      </c>
      <c r="AV128" s="12" t="s">
        <v>82</v>
      </c>
      <c r="AW128" s="12" t="s">
        <v>35</v>
      </c>
      <c r="AX128" s="12" t="s">
        <v>73</v>
      </c>
      <c r="AY128" s="152" t="s">
        <v>150</v>
      </c>
    </row>
    <row r="129" spans="2:65" s="13" customFormat="1" ht="11.25">
      <c r="B129" s="158"/>
      <c r="D129" s="145" t="s">
        <v>163</v>
      </c>
      <c r="E129" s="159" t="s">
        <v>28</v>
      </c>
      <c r="F129" s="160" t="s">
        <v>167</v>
      </c>
      <c r="H129" s="161">
        <v>103.38</v>
      </c>
      <c r="I129" s="162"/>
      <c r="L129" s="158"/>
      <c r="M129" s="163"/>
      <c r="T129" s="164"/>
      <c r="AT129" s="159" t="s">
        <v>163</v>
      </c>
      <c r="AU129" s="159" t="s">
        <v>82</v>
      </c>
      <c r="AV129" s="13" t="s">
        <v>157</v>
      </c>
      <c r="AW129" s="13" t="s">
        <v>35</v>
      </c>
      <c r="AX129" s="13" t="s">
        <v>80</v>
      </c>
      <c r="AY129" s="159" t="s">
        <v>150</v>
      </c>
    </row>
    <row r="130" spans="2:65" s="1" customFormat="1" ht="24.2" customHeight="1">
      <c r="B130" s="33"/>
      <c r="C130" s="132" t="s">
        <v>214</v>
      </c>
      <c r="D130" s="132" t="s">
        <v>152</v>
      </c>
      <c r="E130" s="133" t="s">
        <v>310</v>
      </c>
      <c r="F130" s="134" t="s">
        <v>311</v>
      </c>
      <c r="G130" s="135" t="s">
        <v>236</v>
      </c>
      <c r="H130" s="136">
        <v>75.64</v>
      </c>
      <c r="I130" s="137"/>
      <c r="J130" s="138">
        <f>ROUND(I130*H130,2)</f>
        <v>0</v>
      </c>
      <c r="K130" s="134" t="s">
        <v>156</v>
      </c>
      <c r="L130" s="33"/>
      <c r="M130" s="139" t="s">
        <v>28</v>
      </c>
      <c r="N130" s="140" t="s">
        <v>44</v>
      </c>
      <c r="P130" s="141">
        <f>O130*H130</f>
        <v>0</v>
      </c>
      <c r="Q130" s="141">
        <v>0.1837</v>
      </c>
      <c r="R130" s="141">
        <f>Q130*H130</f>
        <v>13.895068</v>
      </c>
      <c r="S130" s="141">
        <v>0</v>
      </c>
      <c r="T130" s="142">
        <f>S130*H130</f>
        <v>0</v>
      </c>
      <c r="AR130" s="143" t="s">
        <v>157</v>
      </c>
      <c r="AT130" s="143" t="s">
        <v>152</v>
      </c>
      <c r="AU130" s="143" t="s">
        <v>82</v>
      </c>
      <c r="AY130" s="18" t="s">
        <v>150</v>
      </c>
      <c r="BE130" s="144">
        <f>IF(N130="základní",J130,0)</f>
        <v>0</v>
      </c>
      <c r="BF130" s="144">
        <f>IF(N130="snížená",J130,0)</f>
        <v>0</v>
      </c>
      <c r="BG130" s="144">
        <f>IF(N130="zákl. přenesená",J130,0)</f>
        <v>0</v>
      </c>
      <c r="BH130" s="144">
        <f>IF(N130="sníž. přenesená",J130,0)</f>
        <v>0</v>
      </c>
      <c r="BI130" s="144">
        <f>IF(N130="nulová",J130,0)</f>
        <v>0</v>
      </c>
      <c r="BJ130" s="18" t="s">
        <v>80</v>
      </c>
      <c r="BK130" s="144">
        <f>ROUND(I130*H130,2)</f>
        <v>0</v>
      </c>
      <c r="BL130" s="18" t="s">
        <v>157</v>
      </c>
      <c r="BM130" s="143" t="s">
        <v>312</v>
      </c>
    </row>
    <row r="131" spans="2:65" s="1" customFormat="1" ht="39">
      <c r="B131" s="33"/>
      <c r="D131" s="145" t="s">
        <v>159</v>
      </c>
      <c r="F131" s="146" t="s">
        <v>313</v>
      </c>
      <c r="I131" s="147"/>
      <c r="L131" s="33"/>
      <c r="M131" s="148"/>
      <c r="T131" s="54"/>
      <c r="AT131" s="18" t="s">
        <v>159</v>
      </c>
      <c r="AU131" s="18" t="s">
        <v>82</v>
      </c>
    </row>
    <row r="132" spans="2:65" s="1" customFormat="1" ht="11.25">
      <c r="B132" s="33"/>
      <c r="D132" s="149" t="s">
        <v>161</v>
      </c>
      <c r="F132" s="150" t="s">
        <v>314</v>
      </c>
      <c r="I132" s="147"/>
      <c r="L132" s="33"/>
      <c r="M132" s="148"/>
      <c r="T132" s="54"/>
      <c r="AT132" s="18" t="s">
        <v>161</v>
      </c>
      <c r="AU132" s="18" t="s">
        <v>82</v>
      </c>
    </row>
    <row r="133" spans="2:65" s="12" customFormat="1" ht="11.25">
      <c r="B133" s="151"/>
      <c r="D133" s="145" t="s">
        <v>163</v>
      </c>
      <c r="E133" s="152" t="s">
        <v>28</v>
      </c>
      <c r="F133" s="153" t="s">
        <v>1308</v>
      </c>
      <c r="H133" s="154">
        <v>13.93</v>
      </c>
      <c r="I133" s="155"/>
      <c r="L133" s="151"/>
      <c r="M133" s="156"/>
      <c r="T133" s="157"/>
      <c r="AT133" s="152" t="s">
        <v>163</v>
      </c>
      <c r="AU133" s="152" t="s">
        <v>82</v>
      </c>
      <c r="AV133" s="12" t="s">
        <v>82</v>
      </c>
      <c r="AW133" s="12" t="s">
        <v>35</v>
      </c>
      <c r="AX133" s="12" t="s">
        <v>73</v>
      </c>
      <c r="AY133" s="152" t="s">
        <v>150</v>
      </c>
    </row>
    <row r="134" spans="2:65" s="12" customFormat="1" ht="11.25">
      <c r="B134" s="151"/>
      <c r="D134" s="145" t="s">
        <v>163</v>
      </c>
      <c r="E134" s="152" t="s">
        <v>28</v>
      </c>
      <c r="F134" s="153" t="s">
        <v>1309</v>
      </c>
      <c r="H134" s="154">
        <v>61.71</v>
      </c>
      <c r="I134" s="155"/>
      <c r="L134" s="151"/>
      <c r="M134" s="156"/>
      <c r="T134" s="157"/>
      <c r="AT134" s="152" t="s">
        <v>163</v>
      </c>
      <c r="AU134" s="152" t="s">
        <v>82</v>
      </c>
      <c r="AV134" s="12" t="s">
        <v>82</v>
      </c>
      <c r="AW134" s="12" t="s">
        <v>35</v>
      </c>
      <c r="AX134" s="12" t="s">
        <v>73</v>
      </c>
      <c r="AY134" s="152" t="s">
        <v>150</v>
      </c>
    </row>
    <row r="135" spans="2:65" s="13" customFormat="1" ht="11.25">
      <c r="B135" s="158"/>
      <c r="D135" s="145" t="s">
        <v>163</v>
      </c>
      <c r="E135" s="159" t="s">
        <v>28</v>
      </c>
      <c r="F135" s="160" t="s">
        <v>167</v>
      </c>
      <c r="H135" s="161">
        <v>75.64</v>
      </c>
      <c r="I135" s="162"/>
      <c r="L135" s="158"/>
      <c r="M135" s="163"/>
      <c r="T135" s="164"/>
      <c r="AT135" s="159" t="s">
        <v>163</v>
      </c>
      <c r="AU135" s="159" t="s">
        <v>82</v>
      </c>
      <c r="AV135" s="13" t="s">
        <v>157</v>
      </c>
      <c r="AW135" s="13" t="s">
        <v>35</v>
      </c>
      <c r="AX135" s="13" t="s">
        <v>80</v>
      </c>
      <c r="AY135" s="159" t="s">
        <v>150</v>
      </c>
    </row>
    <row r="136" spans="2:65" s="1" customFormat="1" ht="24.2" customHeight="1">
      <c r="B136" s="33"/>
      <c r="C136" s="132" t="s">
        <v>220</v>
      </c>
      <c r="D136" s="132" t="s">
        <v>152</v>
      </c>
      <c r="E136" s="133" t="s">
        <v>1310</v>
      </c>
      <c r="F136" s="134" t="s">
        <v>1311</v>
      </c>
      <c r="G136" s="135" t="s">
        <v>236</v>
      </c>
      <c r="H136" s="136">
        <v>100.37</v>
      </c>
      <c r="I136" s="137"/>
      <c r="J136" s="138">
        <f>ROUND(I136*H136,2)</f>
        <v>0</v>
      </c>
      <c r="K136" s="134" t="s">
        <v>28</v>
      </c>
      <c r="L136" s="33"/>
      <c r="M136" s="139" t="s">
        <v>28</v>
      </c>
      <c r="N136" s="140" t="s">
        <v>44</v>
      </c>
      <c r="P136" s="141">
        <f>O136*H136</f>
        <v>0</v>
      </c>
      <c r="Q136" s="141">
        <v>0.16700000000000001</v>
      </c>
      <c r="R136" s="141">
        <f>Q136*H136</f>
        <v>16.761790000000001</v>
      </c>
      <c r="S136" s="141">
        <v>0</v>
      </c>
      <c r="T136" s="142">
        <f>S136*H136</f>
        <v>0</v>
      </c>
      <c r="AR136" s="143" t="s">
        <v>157</v>
      </c>
      <c r="AT136" s="143" t="s">
        <v>152</v>
      </c>
      <c r="AU136" s="143" t="s">
        <v>82</v>
      </c>
      <c r="AY136" s="18" t="s">
        <v>150</v>
      </c>
      <c r="BE136" s="144">
        <f>IF(N136="základní",J136,0)</f>
        <v>0</v>
      </c>
      <c r="BF136" s="144">
        <f>IF(N136="snížená",J136,0)</f>
        <v>0</v>
      </c>
      <c r="BG136" s="144">
        <f>IF(N136="zákl. přenesená",J136,0)</f>
        <v>0</v>
      </c>
      <c r="BH136" s="144">
        <f>IF(N136="sníž. přenesená",J136,0)</f>
        <v>0</v>
      </c>
      <c r="BI136" s="144">
        <f>IF(N136="nulová",J136,0)</f>
        <v>0</v>
      </c>
      <c r="BJ136" s="18" t="s">
        <v>80</v>
      </c>
      <c r="BK136" s="144">
        <f>ROUND(I136*H136,2)</f>
        <v>0</v>
      </c>
      <c r="BL136" s="18" t="s">
        <v>157</v>
      </c>
      <c r="BM136" s="143" t="s">
        <v>1312</v>
      </c>
    </row>
    <row r="137" spans="2:65" s="1" customFormat="1" ht="29.25">
      <c r="B137" s="33"/>
      <c r="D137" s="145" t="s">
        <v>159</v>
      </c>
      <c r="F137" s="146" t="s">
        <v>1313</v>
      </c>
      <c r="I137" s="147"/>
      <c r="L137" s="33"/>
      <c r="M137" s="148"/>
      <c r="T137" s="54"/>
      <c r="AT137" s="18" t="s">
        <v>159</v>
      </c>
      <c r="AU137" s="18" t="s">
        <v>82</v>
      </c>
    </row>
    <row r="138" spans="2:65" s="1" customFormat="1" ht="19.5">
      <c r="B138" s="33"/>
      <c r="D138" s="145" t="s">
        <v>192</v>
      </c>
      <c r="F138" s="165" t="s">
        <v>1314</v>
      </c>
      <c r="I138" s="147"/>
      <c r="L138" s="33"/>
      <c r="M138" s="148"/>
      <c r="T138" s="54"/>
      <c r="AT138" s="18" t="s">
        <v>192</v>
      </c>
      <c r="AU138" s="18" t="s">
        <v>82</v>
      </c>
    </row>
    <row r="139" spans="2:65" s="12" customFormat="1" ht="11.25">
      <c r="B139" s="151"/>
      <c r="D139" s="145" t="s">
        <v>163</v>
      </c>
      <c r="E139" s="152" t="s">
        <v>28</v>
      </c>
      <c r="F139" s="153" t="s">
        <v>1315</v>
      </c>
      <c r="H139" s="154">
        <v>26.92</v>
      </c>
      <c r="I139" s="155"/>
      <c r="L139" s="151"/>
      <c r="M139" s="156"/>
      <c r="T139" s="157"/>
      <c r="AT139" s="152" t="s">
        <v>163</v>
      </c>
      <c r="AU139" s="152" t="s">
        <v>82</v>
      </c>
      <c r="AV139" s="12" t="s">
        <v>82</v>
      </c>
      <c r="AW139" s="12" t="s">
        <v>35</v>
      </c>
      <c r="AX139" s="12" t="s">
        <v>73</v>
      </c>
      <c r="AY139" s="152" t="s">
        <v>150</v>
      </c>
    </row>
    <row r="140" spans="2:65" s="12" customFormat="1" ht="11.25">
      <c r="B140" s="151"/>
      <c r="D140" s="145" t="s">
        <v>163</v>
      </c>
      <c r="E140" s="152" t="s">
        <v>28</v>
      </c>
      <c r="F140" s="153" t="s">
        <v>1316</v>
      </c>
      <c r="H140" s="154">
        <v>73.45</v>
      </c>
      <c r="I140" s="155"/>
      <c r="L140" s="151"/>
      <c r="M140" s="156"/>
      <c r="T140" s="157"/>
      <c r="AT140" s="152" t="s">
        <v>163</v>
      </c>
      <c r="AU140" s="152" t="s">
        <v>82</v>
      </c>
      <c r="AV140" s="12" t="s">
        <v>82</v>
      </c>
      <c r="AW140" s="12" t="s">
        <v>35</v>
      </c>
      <c r="AX140" s="12" t="s">
        <v>73</v>
      </c>
      <c r="AY140" s="152" t="s">
        <v>150</v>
      </c>
    </row>
    <row r="141" spans="2:65" s="13" customFormat="1" ht="11.25">
      <c r="B141" s="158"/>
      <c r="D141" s="145" t="s">
        <v>163</v>
      </c>
      <c r="E141" s="159" t="s">
        <v>28</v>
      </c>
      <c r="F141" s="160" t="s">
        <v>167</v>
      </c>
      <c r="H141" s="161">
        <v>100.37</v>
      </c>
      <c r="I141" s="162"/>
      <c r="L141" s="158"/>
      <c r="M141" s="163"/>
      <c r="T141" s="164"/>
      <c r="AT141" s="159" t="s">
        <v>163</v>
      </c>
      <c r="AU141" s="159" t="s">
        <v>82</v>
      </c>
      <c r="AV141" s="13" t="s">
        <v>157</v>
      </c>
      <c r="AW141" s="13" t="s">
        <v>35</v>
      </c>
      <c r="AX141" s="13" t="s">
        <v>80</v>
      </c>
      <c r="AY141" s="159" t="s">
        <v>150</v>
      </c>
    </row>
    <row r="142" spans="2:65" s="1" customFormat="1" ht="24.2" customHeight="1">
      <c r="B142" s="33"/>
      <c r="C142" s="166" t="s">
        <v>227</v>
      </c>
      <c r="D142" s="166" t="s">
        <v>215</v>
      </c>
      <c r="E142" s="167" t="s">
        <v>1080</v>
      </c>
      <c r="F142" s="168" t="s">
        <v>1081</v>
      </c>
      <c r="G142" s="169" t="s">
        <v>236</v>
      </c>
      <c r="H142" s="170">
        <v>75.653999999999996</v>
      </c>
      <c r="I142" s="171"/>
      <c r="J142" s="172">
        <f>ROUND(I142*H142,2)</f>
        <v>0</v>
      </c>
      <c r="K142" s="168" t="s">
        <v>28</v>
      </c>
      <c r="L142" s="173"/>
      <c r="M142" s="174" t="s">
        <v>28</v>
      </c>
      <c r="N142" s="175" t="s">
        <v>44</v>
      </c>
      <c r="P142" s="141">
        <f>O142*H142</f>
        <v>0</v>
      </c>
      <c r="Q142" s="141">
        <v>0.19800000000000001</v>
      </c>
      <c r="R142" s="141">
        <f>Q142*H142</f>
        <v>14.979492</v>
      </c>
      <c r="S142" s="141">
        <v>0</v>
      </c>
      <c r="T142" s="142">
        <f>S142*H142</f>
        <v>0</v>
      </c>
      <c r="AR142" s="143" t="s">
        <v>214</v>
      </c>
      <c r="AT142" s="143" t="s">
        <v>215</v>
      </c>
      <c r="AU142" s="143" t="s">
        <v>82</v>
      </c>
      <c r="AY142" s="18" t="s">
        <v>150</v>
      </c>
      <c r="BE142" s="144">
        <f>IF(N142="základní",J142,0)</f>
        <v>0</v>
      </c>
      <c r="BF142" s="144">
        <f>IF(N142="snížená",J142,0)</f>
        <v>0</v>
      </c>
      <c r="BG142" s="144">
        <f>IF(N142="zákl. přenesená",J142,0)</f>
        <v>0</v>
      </c>
      <c r="BH142" s="144">
        <f>IF(N142="sníž. přenesená",J142,0)</f>
        <v>0</v>
      </c>
      <c r="BI142" s="144">
        <f>IF(N142="nulová",J142,0)</f>
        <v>0</v>
      </c>
      <c r="BJ142" s="18" t="s">
        <v>80</v>
      </c>
      <c r="BK142" s="144">
        <f>ROUND(I142*H142,2)</f>
        <v>0</v>
      </c>
      <c r="BL142" s="18" t="s">
        <v>157</v>
      </c>
      <c r="BM142" s="143" t="s">
        <v>1082</v>
      </c>
    </row>
    <row r="143" spans="2:65" s="1" customFormat="1" ht="19.5">
      <c r="B143" s="33"/>
      <c r="D143" s="145" t="s">
        <v>159</v>
      </c>
      <c r="F143" s="146" t="s">
        <v>1081</v>
      </c>
      <c r="I143" s="147"/>
      <c r="L143" s="33"/>
      <c r="M143" s="148"/>
      <c r="T143" s="54"/>
      <c r="AT143" s="18" t="s">
        <v>159</v>
      </c>
      <c r="AU143" s="18" t="s">
        <v>82</v>
      </c>
    </row>
    <row r="144" spans="2:65" s="12" customFormat="1" ht="11.25">
      <c r="B144" s="151"/>
      <c r="D144" s="145" t="s">
        <v>163</v>
      </c>
      <c r="E144" s="152" t="s">
        <v>28</v>
      </c>
      <c r="F144" s="153" t="s">
        <v>1317</v>
      </c>
      <c r="H144" s="154">
        <v>73.45</v>
      </c>
      <c r="I144" s="155"/>
      <c r="L144" s="151"/>
      <c r="M144" s="156"/>
      <c r="T144" s="157"/>
      <c r="AT144" s="152" t="s">
        <v>163</v>
      </c>
      <c r="AU144" s="152" t="s">
        <v>82</v>
      </c>
      <c r="AV144" s="12" t="s">
        <v>82</v>
      </c>
      <c r="AW144" s="12" t="s">
        <v>35</v>
      </c>
      <c r="AX144" s="12" t="s">
        <v>80</v>
      </c>
      <c r="AY144" s="152" t="s">
        <v>150</v>
      </c>
    </row>
    <row r="145" spans="2:65" s="12" customFormat="1" ht="11.25">
      <c r="B145" s="151"/>
      <c r="D145" s="145" t="s">
        <v>163</v>
      </c>
      <c r="F145" s="153" t="s">
        <v>1318</v>
      </c>
      <c r="H145" s="154">
        <v>75.653999999999996</v>
      </c>
      <c r="I145" s="155"/>
      <c r="L145" s="151"/>
      <c r="M145" s="156"/>
      <c r="T145" s="157"/>
      <c r="AT145" s="152" t="s">
        <v>163</v>
      </c>
      <c r="AU145" s="152" t="s">
        <v>82</v>
      </c>
      <c r="AV145" s="12" t="s">
        <v>82</v>
      </c>
      <c r="AW145" s="12" t="s">
        <v>4</v>
      </c>
      <c r="AX145" s="12" t="s">
        <v>80</v>
      </c>
      <c r="AY145" s="152" t="s">
        <v>150</v>
      </c>
    </row>
    <row r="146" spans="2:65" s="1" customFormat="1" ht="24.2" customHeight="1">
      <c r="B146" s="33"/>
      <c r="C146" s="132" t="s">
        <v>233</v>
      </c>
      <c r="D146" s="132" t="s">
        <v>152</v>
      </c>
      <c r="E146" s="133" t="s">
        <v>1319</v>
      </c>
      <c r="F146" s="134" t="s">
        <v>1320</v>
      </c>
      <c r="G146" s="135" t="s">
        <v>236</v>
      </c>
      <c r="H146" s="136">
        <v>7.24</v>
      </c>
      <c r="I146" s="137"/>
      <c r="J146" s="138">
        <f>ROUND(I146*H146,2)</f>
        <v>0</v>
      </c>
      <c r="K146" s="134" t="s">
        <v>156</v>
      </c>
      <c r="L146" s="33"/>
      <c r="M146" s="139" t="s">
        <v>28</v>
      </c>
      <c r="N146" s="140" t="s">
        <v>44</v>
      </c>
      <c r="P146" s="141">
        <f>O146*H146</f>
        <v>0</v>
      </c>
      <c r="Q146" s="141">
        <v>8.9219999999999994E-2</v>
      </c>
      <c r="R146" s="141">
        <f>Q146*H146</f>
        <v>0.64595279999999999</v>
      </c>
      <c r="S146" s="141">
        <v>0</v>
      </c>
      <c r="T146" s="142">
        <f>S146*H146</f>
        <v>0</v>
      </c>
      <c r="AR146" s="143" t="s">
        <v>157</v>
      </c>
      <c r="AT146" s="143" t="s">
        <v>152</v>
      </c>
      <c r="AU146" s="143" t="s">
        <v>82</v>
      </c>
      <c r="AY146" s="18" t="s">
        <v>150</v>
      </c>
      <c r="BE146" s="144">
        <f>IF(N146="základní",J146,0)</f>
        <v>0</v>
      </c>
      <c r="BF146" s="144">
        <f>IF(N146="snížená",J146,0)</f>
        <v>0</v>
      </c>
      <c r="BG146" s="144">
        <f>IF(N146="zákl. přenesená",J146,0)</f>
        <v>0</v>
      </c>
      <c r="BH146" s="144">
        <f>IF(N146="sníž. přenesená",J146,0)</f>
        <v>0</v>
      </c>
      <c r="BI146" s="144">
        <f>IF(N146="nulová",J146,0)</f>
        <v>0</v>
      </c>
      <c r="BJ146" s="18" t="s">
        <v>80</v>
      </c>
      <c r="BK146" s="144">
        <f>ROUND(I146*H146,2)</f>
        <v>0</v>
      </c>
      <c r="BL146" s="18" t="s">
        <v>157</v>
      </c>
      <c r="BM146" s="143" t="s">
        <v>1321</v>
      </c>
    </row>
    <row r="147" spans="2:65" s="1" customFormat="1" ht="48.75">
      <c r="B147" s="33"/>
      <c r="D147" s="145" t="s">
        <v>159</v>
      </c>
      <c r="F147" s="146" t="s">
        <v>1322</v>
      </c>
      <c r="I147" s="147"/>
      <c r="L147" s="33"/>
      <c r="M147" s="148"/>
      <c r="T147" s="54"/>
      <c r="AT147" s="18" t="s">
        <v>159</v>
      </c>
      <c r="AU147" s="18" t="s">
        <v>82</v>
      </c>
    </row>
    <row r="148" spans="2:65" s="1" customFormat="1" ht="11.25">
      <c r="B148" s="33"/>
      <c r="D148" s="149" t="s">
        <v>161</v>
      </c>
      <c r="F148" s="150" t="s">
        <v>1323</v>
      </c>
      <c r="I148" s="147"/>
      <c r="L148" s="33"/>
      <c r="M148" s="148"/>
      <c r="T148" s="54"/>
      <c r="AT148" s="18" t="s">
        <v>161</v>
      </c>
      <c r="AU148" s="18" t="s">
        <v>82</v>
      </c>
    </row>
    <row r="149" spans="2:65" s="12" customFormat="1" ht="11.25">
      <c r="B149" s="151"/>
      <c r="D149" s="145" t="s">
        <v>163</v>
      </c>
      <c r="E149" s="152" t="s">
        <v>28</v>
      </c>
      <c r="F149" s="153" t="s">
        <v>1324</v>
      </c>
      <c r="H149" s="154">
        <v>4.3</v>
      </c>
      <c r="I149" s="155"/>
      <c r="L149" s="151"/>
      <c r="M149" s="156"/>
      <c r="T149" s="157"/>
      <c r="AT149" s="152" t="s">
        <v>163</v>
      </c>
      <c r="AU149" s="152" t="s">
        <v>82</v>
      </c>
      <c r="AV149" s="12" t="s">
        <v>82</v>
      </c>
      <c r="AW149" s="12" t="s">
        <v>35</v>
      </c>
      <c r="AX149" s="12" t="s">
        <v>73</v>
      </c>
      <c r="AY149" s="152" t="s">
        <v>150</v>
      </c>
    </row>
    <row r="150" spans="2:65" s="12" customFormat="1" ht="11.25">
      <c r="B150" s="151"/>
      <c r="D150" s="145" t="s">
        <v>163</v>
      </c>
      <c r="E150" s="152" t="s">
        <v>28</v>
      </c>
      <c r="F150" s="153" t="s">
        <v>1325</v>
      </c>
      <c r="H150" s="154">
        <v>2.94</v>
      </c>
      <c r="I150" s="155"/>
      <c r="L150" s="151"/>
      <c r="M150" s="156"/>
      <c r="T150" s="157"/>
      <c r="AT150" s="152" t="s">
        <v>163</v>
      </c>
      <c r="AU150" s="152" t="s">
        <v>82</v>
      </c>
      <c r="AV150" s="12" t="s">
        <v>82</v>
      </c>
      <c r="AW150" s="12" t="s">
        <v>35</v>
      </c>
      <c r="AX150" s="12" t="s">
        <v>73</v>
      </c>
      <c r="AY150" s="152" t="s">
        <v>150</v>
      </c>
    </row>
    <row r="151" spans="2:65" s="13" customFormat="1" ht="11.25">
      <c r="B151" s="158"/>
      <c r="D151" s="145" t="s">
        <v>163</v>
      </c>
      <c r="E151" s="159" t="s">
        <v>28</v>
      </c>
      <c r="F151" s="160" t="s">
        <v>167</v>
      </c>
      <c r="H151" s="161">
        <v>7.24</v>
      </c>
      <c r="I151" s="162"/>
      <c r="L151" s="158"/>
      <c r="M151" s="163"/>
      <c r="T151" s="164"/>
      <c r="AT151" s="159" t="s">
        <v>163</v>
      </c>
      <c r="AU151" s="159" t="s">
        <v>82</v>
      </c>
      <c r="AV151" s="13" t="s">
        <v>157</v>
      </c>
      <c r="AW151" s="13" t="s">
        <v>35</v>
      </c>
      <c r="AX151" s="13" t="s">
        <v>80</v>
      </c>
      <c r="AY151" s="159" t="s">
        <v>150</v>
      </c>
    </row>
    <row r="152" spans="2:65" s="1" customFormat="1" ht="24.2" customHeight="1">
      <c r="B152" s="33"/>
      <c r="C152" s="166" t="s">
        <v>8</v>
      </c>
      <c r="D152" s="166" t="s">
        <v>215</v>
      </c>
      <c r="E152" s="167" t="s">
        <v>1326</v>
      </c>
      <c r="F152" s="168" t="s">
        <v>1327</v>
      </c>
      <c r="G152" s="169" t="s">
        <v>236</v>
      </c>
      <c r="H152" s="170">
        <v>3.028</v>
      </c>
      <c r="I152" s="171"/>
      <c r="J152" s="172">
        <f>ROUND(I152*H152,2)</f>
        <v>0</v>
      </c>
      <c r="K152" s="168" t="s">
        <v>156</v>
      </c>
      <c r="L152" s="173"/>
      <c r="M152" s="174" t="s">
        <v>28</v>
      </c>
      <c r="N152" s="175" t="s">
        <v>44</v>
      </c>
      <c r="P152" s="141">
        <f>O152*H152</f>
        <v>0</v>
      </c>
      <c r="Q152" s="141">
        <v>0.13200000000000001</v>
      </c>
      <c r="R152" s="141">
        <f>Q152*H152</f>
        <v>0.399696</v>
      </c>
      <c r="S152" s="141">
        <v>0</v>
      </c>
      <c r="T152" s="142">
        <f>S152*H152</f>
        <v>0</v>
      </c>
      <c r="AR152" s="143" t="s">
        <v>214</v>
      </c>
      <c r="AT152" s="143" t="s">
        <v>215</v>
      </c>
      <c r="AU152" s="143" t="s">
        <v>82</v>
      </c>
      <c r="AY152" s="18" t="s">
        <v>150</v>
      </c>
      <c r="BE152" s="144">
        <f>IF(N152="základní",J152,0)</f>
        <v>0</v>
      </c>
      <c r="BF152" s="144">
        <f>IF(N152="snížená",J152,0)</f>
        <v>0</v>
      </c>
      <c r="BG152" s="144">
        <f>IF(N152="zákl. přenesená",J152,0)</f>
        <v>0</v>
      </c>
      <c r="BH152" s="144">
        <f>IF(N152="sníž. přenesená",J152,0)</f>
        <v>0</v>
      </c>
      <c r="BI152" s="144">
        <f>IF(N152="nulová",J152,0)</f>
        <v>0</v>
      </c>
      <c r="BJ152" s="18" t="s">
        <v>80</v>
      </c>
      <c r="BK152" s="144">
        <f>ROUND(I152*H152,2)</f>
        <v>0</v>
      </c>
      <c r="BL152" s="18" t="s">
        <v>157</v>
      </c>
      <c r="BM152" s="143" t="s">
        <v>1328</v>
      </c>
    </row>
    <row r="153" spans="2:65" s="1" customFormat="1" ht="11.25">
      <c r="B153" s="33"/>
      <c r="D153" s="145" t="s">
        <v>159</v>
      </c>
      <c r="F153" s="146" t="s">
        <v>1327</v>
      </c>
      <c r="I153" s="147"/>
      <c r="L153" s="33"/>
      <c r="M153" s="148"/>
      <c r="T153" s="54"/>
      <c r="AT153" s="18" t="s">
        <v>159</v>
      </c>
      <c r="AU153" s="18" t="s">
        <v>82</v>
      </c>
    </row>
    <row r="154" spans="2:65" s="12" customFormat="1" ht="11.25">
      <c r="B154" s="151"/>
      <c r="D154" s="145" t="s">
        <v>163</v>
      </c>
      <c r="E154" s="152" t="s">
        <v>28</v>
      </c>
      <c r="F154" s="153" t="s">
        <v>1329</v>
      </c>
      <c r="H154" s="154">
        <v>2.94</v>
      </c>
      <c r="I154" s="155"/>
      <c r="L154" s="151"/>
      <c r="M154" s="156"/>
      <c r="T154" s="157"/>
      <c r="AT154" s="152" t="s">
        <v>163</v>
      </c>
      <c r="AU154" s="152" t="s">
        <v>82</v>
      </c>
      <c r="AV154" s="12" t="s">
        <v>82</v>
      </c>
      <c r="AW154" s="12" t="s">
        <v>35</v>
      </c>
      <c r="AX154" s="12" t="s">
        <v>80</v>
      </c>
      <c r="AY154" s="152" t="s">
        <v>150</v>
      </c>
    </row>
    <row r="155" spans="2:65" s="12" customFormat="1" ht="11.25">
      <c r="B155" s="151"/>
      <c r="D155" s="145" t="s">
        <v>163</v>
      </c>
      <c r="F155" s="153" t="s">
        <v>1330</v>
      </c>
      <c r="H155" s="154">
        <v>3.028</v>
      </c>
      <c r="I155" s="155"/>
      <c r="L155" s="151"/>
      <c r="M155" s="156"/>
      <c r="T155" s="157"/>
      <c r="AT155" s="152" t="s">
        <v>163</v>
      </c>
      <c r="AU155" s="152" t="s">
        <v>82</v>
      </c>
      <c r="AV155" s="12" t="s">
        <v>82</v>
      </c>
      <c r="AW155" s="12" t="s">
        <v>4</v>
      </c>
      <c r="AX155" s="12" t="s">
        <v>80</v>
      </c>
      <c r="AY155" s="152" t="s">
        <v>150</v>
      </c>
    </row>
    <row r="156" spans="2:65" s="1" customFormat="1" ht="33" customHeight="1">
      <c r="B156" s="33"/>
      <c r="C156" s="132" t="s">
        <v>248</v>
      </c>
      <c r="D156" s="132" t="s">
        <v>152</v>
      </c>
      <c r="E156" s="133" t="s">
        <v>367</v>
      </c>
      <c r="F156" s="134" t="s">
        <v>368</v>
      </c>
      <c r="G156" s="135" t="s">
        <v>236</v>
      </c>
      <c r="H156" s="136">
        <v>7.86</v>
      </c>
      <c r="I156" s="137"/>
      <c r="J156" s="138">
        <f>ROUND(I156*H156,2)</f>
        <v>0</v>
      </c>
      <c r="K156" s="134" t="s">
        <v>156</v>
      </c>
      <c r="L156" s="33"/>
      <c r="M156" s="139" t="s">
        <v>28</v>
      </c>
      <c r="N156" s="140" t="s">
        <v>44</v>
      </c>
      <c r="P156" s="141">
        <f>O156*H156</f>
        <v>0</v>
      </c>
      <c r="Q156" s="141">
        <v>0.10100000000000001</v>
      </c>
      <c r="R156" s="141">
        <f>Q156*H156</f>
        <v>0.79386000000000012</v>
      </c>
      <c r="S156" s="141">
        <v>0</v>
      </c>
      <c r="T156" s="142">
        <f>S156*H156</f>
        <v>0</v>
      </c>
      <c r="AR156" s="143" t="s">
        <v>157</v>
      </c>
      <c r="AT156" s="143" t="s">
        <v>152</v>
      </c>
      <c r="AU156" s="143" t="s">
        <v>82</v>
      </c>
      <c r="AY156" s="18" t="s">
        <v>150</v>
      </c>
      <c r="BE156" s="144">
        <f>IF(N156="základní",J156,0)</f>
        <v>0</v>
      </c>
      <c r="BF156" s="144">
        <f>IF(N156="snížená",J156,0)</f>
        <v>0</v>
      </c>
      <c r="BG156" s="144">
        <f>IF(N156="zákl. přenesená",J156,0)</f>
        <v>0</v>
      </c>
      <c r="BH156" s="144">
        <f>IF(N156="sníž. přenesená",J156,0)</f>
        <v>0</v>
      </c>
      <c r="BI156" s="144">
        <f>IF(N156="nulová",J156,0)</f>
        <v>0</v>
      </c>
      <c r="BJ156" s="18" t="s">
        <v>80</v>
      </c>
      <c r="BK156" s="144">
        <f>ROUND(I156*H156,2)</f>
        <v>0</v>
      </c>
      <c r="BL156" s="18" t="s">
        <v>157</v>
      </c>
      <c r="BM156" s="143" t="s">
        <v>369</v>
      </c>
    </row>
    <row r="157" spans="2:65" s="1" customFormat="1" ht="48.75">
      <c r="B157" s="33"/>
      <c r="D157" s="145" t="s">
        <v>159</v>
      </c>
      <c r="F157" s="146" t="s">
        <v>370</v>
      </c>
      <c r="I157" s="147"/>
      <c r="L157" s="33"/>
      <c r="M157" s="148"/>
      <c r="T157" s="54"/>
      <c r="AT157" s="18" t="s">
        <v>159</v>
      </c>
      <c r="AU157" s="18" t="s">
        <v>82</v>
      </c>
    </row>
    <row r="158" spans="2:65" s="1" customFormat="1" ht="11.25">
      <c r="B158" s="33"/>
      <c r="D158" s="149" t="s">
        <v>161</v>
      </c>
      <c r="F158" s="150" t="s">
        <v>371</v>
      </c>
      <c r="I158" s="147"/>
      <c r="L158" s="33"/>
      <c r="M158" s="148"/>
      <c r="T158" s="54"/>
      <c r="AT158" s="18" t="s">
        <v>161</v>
      </c>
      <c r="AU158" s="18" t="s">
        <v>82</v>
      </c>
    </row>
    <row r="159" spans="2:65" s="14" customFormat="1" ht="11.25">
      <c r="B159" s="176"/>
      <c r="D159" s="145" t="s">
        <v>163</v>
      </c>
      <c r="E159" s="177" t="s">
        <v>28</v>
      </c>
      <c r="F159" s="178" t="s">
        <v>372</v>
      </c>
      <c r="H159" s="177" t="s">
        <v>28</v>
      </c>
      <c r="I159" s="179"/>
      <c r="L159" s="176"/>
      <c r="M159" s="180"/>
      <c r="T159" s="181"/>
      <c r="AT159" s="177" t="s">
        <v>163</v>
      </c>
      <c r="AU159" s="177" t="s">
        <v>82</v>
      </c>
      <c r="AV159" s="14" t="s">
        <v>80</v>
      </c>
      <c r="AW159" s="14" t="s">
        <v>35</v>
      </c>
      <c r="AX159" s="14" t="s">
        <v>73</v>
      </c>
      <c r="AY159" s="177" t="s">
        <v>150</v>
      </c>
    </row>
    <row r="160" spans="2:65" s="12" customFormat="1" ht="11.25">
      <c r="B160" s="151"/>
      <c r="D160" s="145" t="s">
        <v>163</v>
      </c>
      <c r="E160" s="152" t="s">
        <v>28</v>
      </c>
      <c r="F160" s="153" t="s">
        <v>1331</v>
      </c>
      <c r="H160" s="154">
        <v>4.6399999999999997</v>
      </c>
      <c r="I160" s="155"/>
      <c r="L160" s="151"/>
      <c r="M160" s="156"/>
      <c r="T160" s="157"/>
      <c r="AT160" s="152" t="s">
        <v>163</v>
      </c>
      <c r="AU160" s="152" t="s">
        <v>82</v>
      </c>
      <c r="AV160" s="12" t="s">
        <v>82</v>
      </c>
      <c r="AW160" s="12" t="s">
        <v>35</v>
      </c>
      <c r="AX160" s="12" t="s">
        <v>73</v>
      </c>
      <c r="AY160" s="152" t="s">
        <v>150</v>
      </c>
    </row>
    <row r="161" spans="2:65" s="12" customFormat="1" ht="11.25">
      <c r="B161" s="151"/>
      <c r="D161" s="145" t="s">
        <v>163</v>
      </c>
      <c r="E161" s="152" t="s">
        <v>28</v>
      </c>
      <c r="F161" s="153" t="s">
        <v>1332</v>
      </c>
      <c r="H161" s="154">
        <v>3.22</v>
      </c>
      <c r="I161" s="155"/>
      <c r="L161" s="151"/>
      <c r="M161" s="156"/>
      <c r="T161" s="157"/>
      <c r="AT161" s="152" t="s">
        <v>163</v>
      </c>
      <c r="AU161" s="152" t="s">
        <v>82</v>
      </c>
      <c r="AV161" s="12" t="s">
        <v>82</v>
      </c>
      <c r="AW161" s="12" t="s">
        <v>35</v>
      </c>
      <c r="AX161" s="12" t="s">
        <v>73</v>
      </c>
      <c r="AY161" s="152" t="s">
        <v>150</v>
      </c>
    </row>
    <row r="162" spans="2:65" s="13" customFormat="1" ht="11.25">
      <c r="B162" s="158"/>
      <c r="D162" s="145" t="s">
        <v>163</v>
      </c>
      <c r="E162" s="159" t="s">
        <v>28</v>
      </c>
      <c r="F162" s="160" t="s">
        <v>167</v>
      </c>
      <c r="H162" s="161">
        <v>7.8599999999999994</v>
      </c>
      <c r="I162" s="162"/>
      <c r="L162" s="158"/>
      <c r="M162" s="163"/>
      <c r="T162" s="164"/>
      <c r="AT162" s="159" t="s">
        <v>163</v>
      </c>
      <c r="AU162" s="159" t="s">
        <v>82</v>
      </c>
      <c r="AV162" s="13" t="s">
        <v>157</v>
      </c>
      <c r="AW162" s="13" t="s">
        <v>35</v>
      </c>
      <c r="AX162" s="13" t="s">
        <v>80</v>
      </c>
      <c r="AY162" s="159" t="s">
        <v>150</v>
      </c>
    </row>
    <row r="163" spans="2:65" s="1" customFormat="1" ht="33" customHeight="1">
      <c r="B163" s="33"/>
      <c r="C163" s="132" t="s">
        <v>256</v>
      </c>
      <c r="D163" s="132" t="s">
        <v>152</v>
      </c>
      <c r="E163" s="133" t="s">
        <v>1089</v>
      </c>
      <c r="F163" s="134" t="s">
        <v>1090</v>
      </c>
      <c r="G163" s="135" t="s">
        <v>236</v>
      </c>
      <c r="H163" s="136">
        <v>14.5</v>
      </c>
      <c r="I163" s="137"/>
      <c r="J163" s="138">
        <f>ROUND(I163*H163,2)</f>
        <v>0</v>
      </c>
      <c r="K163" s="134" t="s">
        <v>156</v>
      </c>
      <c r="L163" s="33"/>
      <c r="M163" s="139" t="s">
        <v>28</v>
      </c>
      <c r="N163" s="140" t="s">
        <v>44</v>
      </c>
      <c r="P163" s="141">
        <f>O163*H163</f>
        <v>0</v>
      </c>
      <c r="Q163" s="141">
        <v>0.14610000000000001</v>
      </c>
      <c r="R163" s="141">
        <f>Q163*H163</f>
        <v>2.1184500000000002</v>
      </c>
      <c r="S163" s="141">
        <v>0</v>
      </c>
      <c r="T163" s="142">
        <f>S163*H163</f>
        <v>0</v>
      </c>
      <c r="AR163" s="143" t="s">
        <v>157</v>
      </c>
      <c r="AT163" s="143" t="s">
        <v>152</v>
      </c>
      <c r="AU163" s="143" t="s">
        <v>82</v>
      </c>
      <c r="AY163" s="18" t="s">
        <v>150</v>
      </c>
      <c r="BE163" s="144">
        <f>IF(N163="základní",J163,0)</f>
        <v>0</v>
      </c>
      <c r="BF163" s="144">
        <f>IF(N163="snížená",J163,0)</f>
        <v>0</v>
      </c>
      <c r="BG163" s="144">
        <f>IF(N163="zákl. přenesená",J163,0)</f>
        <v>0</v>
      </c>
      <c r="BH163" s="144">
        <f>IF(N163="sníž. přenesená",J163,0)</f>
        <v>0</v>
      </c>
      <c r="BI163" s="144">
        <f>IF(N163="nulová",J163,0)</f>
        <v>0</v>
      </c>
      <c r="BJ163" s="18" t="s">
        <v>80</v>
      </c>
      <c r="BK163" s="144">
        <f>ROUND(I163*H163,2)</f>
        <v>0</v>
      </c>
      <c r="BL163" s="18" t="s">
        <v>157</v>
      </c>
      <c r="BM163" s="143" t="s">
        <v>1091</v>
      </c>
    </row>
    <row r="164" spans="2:65" s="1" customFormat="1" ht="39">
      <c r="B164" s="33"/>
      <c r="D164" s="145" t="s">
        <v>159</v>
      </c>
      <c r="F164" s="146" t="s">
        <v>1092</v>
      </c>
      <c r="I164" s="147"/>
      <c r="L164" s="33"/>
      <c r="M164" s="148"/>
      <c r="T164" s="54"/>
      <c r="AT164" s="18" t="s">
        <v>159</v>
      </c>
      <c r="AU164" s="18" t="s">
        <v>82</v>
      </c>
    </row>
    <row r="165" spans="2:65" s="1" customFormat="1" ht="11.25">
      <c r="B165" s="33"/>
      <c r="D165" s="149" t="s">
        <v>161</v>
      </c>
      <c r="F165" s="150" t="s">
        <v>1093</v>
      </c>
      <c r="I165" s="147"/>
      <c r="L165" s="33"/>
      <c r="M165" s="148"/>
      <c r="T165" s="54"/>
      <c r="AT165" s="18" t="s">
        <v>161</v>
      </c>
      <c r="AU165" s="18" t="s">
        <v>82</v>
      </c>
    </row>
    <row r="166" spans="2:65" s="14" customFormat="1" ht="11.25">
      <c r="B166" s="176"/>
      <c r="D166" s="145" t="s">
        <v>163</v>
      </c>
      <c r="E166" s="177" t="s">
        <v>28</v>
      </c>
      <c r="F166" s="178" t="s">
        <v>1058</v>
      </c>
      <c r="H166" s="177" t="s">
        <v>28</v>
      </c>
      <c r="I166" s="179"/>
      <c r="L166" s="176"/>
      <c r="M166" s="180"/>
      <c r="T166" s="181"/>
      <c r="AT166" s="177" t="s">
        <v>163</v>
      </c>
      <c r="AU166" s="177" t="s">
        <v>82</v>
      </c>
      <c r="AV166" s="14" t="s">
        <v>80</v>
      </c>
      <c r="AW166" s="14" t="s">
        <v>35</v>
      </c>
      <c r="AX166" s="14" t="s">
        <v>73</v>
      </c>
      <c r="AY166" s="177" t="s">
        <v>150</v>
      </c>
    </row>
    <row r="167" spans="2:65" s="12" customFormat="1" ht="11.25">
      <c r="B167" s="151"/>
      <c r="D167" s="145" t="s">
        <v>163</v>
      </c>
      <c r="E167" s="152" t="s">
        <v>28</v>
      </c>
      <c r="F167" s="153" t="s">
        <v>1333</v>
      </c>
      <c r="H167" s="154">
        <v>8.5</v>
      </c>
      <c r="I167" s="155"/>
      <c r="L167" s="151"/>
      <c r="M167" s="156"/>
      <c r="T167" s="157"/>
      <c r="AT167" s="152" t="s">
        <v>163</v>
      </c>
      <c r="AU167" s="152" t="s">
        <v>82</v>
      </c>
      <c r="AV167" s="12" t="s">
        <v>82</v>
      </c>
      <c r="AW167" s="12" t="s">
        <v>35</v>
      </c>
      <c r="AX167" s="12" t="s">
        <v>73</v>
      </c>
      <c r="AY167" s="152" t="s">
        <v>150</v>
      </c>
    </row>
    <row r="168" spans="2:65" s="12" customFormat="1" ht="11.25">
      <c r="B168" s="151"/>
      <c r="D168" s="145" t="s">
        <v>163</v>
      </c>
      <c r="E168" s="152" t="s">
        <v>28</v>
      </c>
      <c r="F168" s="153" t="s">
        <v>1334</v>
      </c>
      <c r="H168" s="154">
        <v>6</v>
      </c>
      <c r="I168" s="155"/>
      <c r="L168" s="151"/>
      <c r="M168" s="156"/>
      <c r="T168" s="157"/>
      <c r="AT168" s="152" t="s">
        <v>163</v>
      </c>
      <c r="AU168" s="152" t="s">
        <v>82</v>
      </c>
      <c r="AV168" s="12" t="s">
        <v>82</v>
      </c>
      <c r="AW168" s="12" t="s">
        <v>35</v>
      </c>
      <c r="AX168" s="12" t="s">
        <v>73</v>
      </c>
      <c r="AY168" s="152" t="s">
        <v>150</v>
      </c>
    </row>
    <row r="169" spans="2:65" s="13" customFormat="1" ht="11.25">
      <c r="B169" s="158"/>
      <c r="D169" s="145" t="s">
        <v>163</v>
      </c>
      <c r="E169" s="159" t="s">
        <v>28</v>
      </c>
      <c r="F169" s="160" t="s">
        <v>167</v>
      </c>
      <c r="H169" s="161">
        <v>14.5</v>
      </c>
      <c r="I169" s="162"/>
      <c r="L169" s="158"/>
      <c r="M169" s="163"/>
      <c r="T169" s="164"/>
      <c r="AT169" s="159" t="s">
        <v>163</v>
      </c>
      <c r="AU169" s="159" t="s">
        <v>82</v>
      </c>
      <c r="AV169" s="13" t="s">
        <v>157</v>
      </c>
      <c r="AW169" s="13" t="s">
        <v>35</v>
      </c>
      <c r="AX169" s="13" t="s">
        <v>80</v>
      </c>
      <c r="AY169" s="159" t="s">
        <v>150</v>
      </c>
    </row>
    <row r="170" spans="2:65" s="1" customFormat="1" ht="37.9" customHeight="1">
      <c r="B170" s="33"/>
      <c r="C170" s="166" t="s">
        <v>263</v>
      </c>
      <c r="D170" s="166" t="s">
        <v>215</v>
      </c>
      <c r="E170" s="167" t="s">
        <v>376</v>
      </c>
      <c r="F170" s="168" t="s">
        <v>377</v>
      </c>
      <c r="G170" s="169" t="s">
        <v>236</v>
      </c>
      <c r="H170" s="170">
        <v>13.534000000000001</v>
      </c>
      <c r="I170" s="171"/>
      <c r="J170" s="172">
        <f>ROUND(I170*H170,2)</f>
        <v>0</v>
      </c>
      <c r="K170" s="168" t="s">
        <v>28</v>
      </c>
      <c r="L170" s="173"/>
      <c r="M170" s="174" t="s">
        <v>28</v>
      </c>
      <c r="N170" s="175" t="s">
        <v>44</v>
      </c>
      <c r="P170" s="141">
        <f>O170*H170</f>
        <v>0</v>
      </c>
      <c r="Q170" s="141">
        <v>0.126</v>
      </c>
      <c r="R170" s="141">
        <f>Q170*H170</f>
        <v>1.705284</v>
      </c>
      <c r="S170" s="141">
        <v>0</v>
      </c>
      <c r="T170" s="142">
        <f>S170*H170</f>
        <v>0</v>
      </c>
      <c r="AR170" s="143" t="s">
        <v>214</v>
      </c>
      <c r="AT170" s="143" t="s">
        <v>215</v>
      </c>
      <c r="AU170" s="143" t="s">
        <v>82</v>
      </c>
      <c r="AY170" s="18" t="s">
        <v>150</v>
      </c>
      <c r="BE170" s="144">
        <f>IF(N170="základní",J170,0)</f>
        <v>0</v>
      </c>
      <c r="BF170" s="144">
        <f>IF(N170="snížená",J170,0)</f>
        <v>0</v>
      </c>
      <c r="BG170" s="144">
        <f>IF(N170="zákl. přenesená",J170,0)</f>
        <v>0</v>
      </c>
      <c r="BH170" s="144">
        <f>IF(N170="sníž. přenesená",J170,0)</f>
        <v>0</v>
      </c>
      <c r="BI170" s="144">
        <f>IF(N170="nulová",J170,0)</f>
        <v>0</v>
      </c>
      <c r="BJ170" s="18" t="s">
        <v>80</v>
      </c>
      <c r="BK170" s="144">
        <f>ROUND(I170*H170,2)</f>
        <v>0</v>
      </c>
      <c r="BL170" s="18" t="s">
        <v>157</v>
      </c>
      <c r="BM170" s="143" t="s">
        <v>378</v>
      </c>
    </row>
    <row r="171" spans="2:65" s="1" customFormat="1" ht="19.5">
      <c r="B171" s="33"/>
      <c r="D171" s="145" t="s">
        <v>159</v>
      </c>
      <c r="F171" s="146" t="s">
        <v>379</v>
      </c>
      <c r="I171" s="147"/>
      <c r="L171" s="33"/>
      <c r="M171" s="148"/>
      <c r="T171" s="54"/>
      <c r="AT171" s="18" t="s">
        <v>159</v>
      </c>
      <c r="AU171" s="18" t="s">
        <v>82</v>
      </c>
    </row>
    <row r="172" spans="2:65" s="1" customFormat="1" ht="19.5">
      <c r="B172" s="33"/>
      <c r="D172" s="145" t="s">
        <v>192</v>
      </c>
      <c r="F172" s="165" t="s">
        <v>380</v>
      </c>
      <c r="I172" s="147"/>
      <c r="L172" s="33"/>
      <c r="M172" s="148"/>
      <c r="T172" s="54"/>
      <c r="AT172" s="18" t="s">
        <v>192</v>
      </c>
      <c r="AU172" s="18" t="s">
        <v>82</v>
      </c>
    </row>
    <row r="173" spans="2:65" s="14" customFormat="1" ht="11.25">
      <c r="B173" s="176"/>
      <c r="D173" s="145" t="s">
        <v>163</v>
      </c>
      <c r="E173" s="177" t="s">
        <v>28</v>
      </c>
      <c r="F173" s="178" t="s">
        <v>1096</v>
      </c>
      <c r="H173" s="177" t="s">
        <v>28</v>
      </c>
      <c r="I173" s="179"/>
      <c r="L173" s="176"/>
      <c r="M173" s="180"/>
      <c r="T173" s="181"/>
      <c r="AT173" s="177" t="s">
        <v>163</v>
      </c>
      <c r="AU173" s="177" t="s">
        <v>82</v>
      </c>
      <c r="AV173" s="14" t="s">
        <v>80</v>
      </c>
      <c r="AW173" s="14" t="s">
        <v>35</v>
      </c>
      <c r="AX173" s="14" t="s">
        <v>73</v>
      </c>
      <c r="AY173" s="177" t="s">
        <v>150</v>
      </c>
    </row>
    <row r="174" spans="2:65" s="12" customFormat="1" ht="11.25">
      <c r="B174" s="151"/>
      <c r="D174" s="145" t="s">
        <v>163</v>
      </c>
      <c r="E174" s="152" t="s">
        <v>28</v>
      </c>
      <c r="F174" s="153" t="s">
        <v>1335</v>
      </c>
      <c r="H174" s="154">
        <v>13.14</v>
      </c>
      <c r="I174" s="155"/>
      <c r="L174" s="151"/>
      <c r="M174" s="156"/>
      <c r="T174" s="157"/>
      <c r="AT174" s="152" t="s">
        <v>163</v>
      </c>
      <c r="AU174" s="152" t="s">
        <v>82</v>
      </c>
      <c r="AV174" s="12" t="s">
        <v>82</v>
      </c>
      <c r="AW174" s="12" t="s">
        <v>35</v>
      </c>
      <c r="AX174" s="12" t="s">
        <v>73</v>
      </c>
      <c r="AY174" s="152" t="s">
        <v>150</v>
      </c>
    </row>
    <row r="175" spans="2:65" s="13" customFormat="1" ht="11.25">
      <c r="B175" s="158"/>
      <c r="D175" s="145" t="s">
        <v>163</v>
      </c>
      <c r="E175" s="159" t="s">
        <v>28</v>
      </c>
      <c r="F175" s="160" t="s">
        <v>167</v>
      </c>
      <c r="H175" s="161">
        <v>13.14</v>
      </c>
      <c r="I175" s="162"/>
      <c r="L175" s="158"/>
      <c r="M175" s="163"/>
      <c r="T175" s="164"/>
      <c r="AT175" s="159" t="s">
        <v>163</v>
      </c>
      <c r="AU175" s="159" t="s">
        <v>82</v>
      </c>
      <c r="AV175" s="13" t="s">
        <v>157</v>
      </c>
      <c r="AW175" s="13" t="s">
        <v>35</v>
      </c>
      <c r="AX175" s="13" t="s">
        <v>80</v>
      </c>
      <c r="AY175" s="159" t="s">
        <v>150</v>
      </c>
    </row>
    <row r="176" spans="2:65" s="12" customFormat="1" ht="11.25">
      <c r="B176" s="151"/>
      <c r="D176" s="145" t="s">
        <v>163</v>
      </c>
      <c r="F176" s="153" t="s">
        <v>1336</v>
      </c>
      <c r="H176" s="154">
        <v>13.534000000000001</v>
      </c>
      <c r="I176" s="155"/>
      <c r="L176" s="151"/>
      <c r="M176" s="156"/>
      <c r="T176" s="157"/>
      <c r="AT176" s="152" t="s">
        <v>163</v>
      </c>
      <c r="AU176" s="152" t="s">
        <v>82</v>
      </c>
      <c r="AV176" s="12" t="s">
        <v>82</v>
      </c>
      <c r="AW176" s="12" t="s">
        <v>4</v>
      </c>
      <c r="AX176" s="12" t="s">
        <v>80</v>
      </c>
      <c r="AY176" s="152" t="s">
        <v>150</v>
      </c>
    </row>
    <row r="177" spans="2:65" s="1" customFormat="1" ht="24.2" customHeight="1">
      <c r="B177" s="33"/>
      <c r="C177" s="166" t="s">
        <v>270</v>
      </c>
      <c r="D177" s="166" t="s">
        <v>215</v>
      </c>
      <c r="E177" s="167" t="s">
        <v>384</v>
      </c>
      <c r="F177" s="168" t="s">
        <v>385</v>
      </c>
      <c r="G177" s="169" t="s">
        <v>236</v>
      </c>
      <c r="H177" s="170">
        <v>9.4969999999999999</v>
      </c>
      <c r="I177" s="171"/>
      <c r="J177" s="172">
        <f>ROUND(I177*H177,2)</f>
        <v>0</v>
      </c>
      <c r="K177" s="168" t="s">
        <v>28</v>
      </c>
      <c r="L177" s="173"/>
      <c r="M177" s="174" t="s">
        <v>28</v>
      </c>
      <c r="N177" s="175" t="s">
        <v>44</v>
      </c>
      <c r="P177" s="141">
        <f>O177*H177</f>
        <v>0</v>
      </c>
      <c r="Q177" s="141">
        <v>0.186</v>
      </c>
      <c r="R177" s="141">
        <f>Q177*H177</f>
        <v>1.7664420000000001</v>
      </c>
      <c r="S177" s="141">
        <v>0</v>
      </c>
      <c r="T177" s="142">
        <f>S177*H177</f>
        <v>0</v>
      </c>
      <c r="AR177" s="143" t="s">
        <v>214</v>
      </c>
      <c r="AT177" s="143" t="s">
        <v>215</v>
      </c>
      <c r="AU177" s="143" t="s">
        <v>82</v>
      </c>
      <c r="AY177" s="18" t="s">
        <v>150</v>
      </c>
      <c r="BE177" s="144">
        <f>IF(N177="základní",J177,0)</f>
        <v>0</v>
      </c>
      <c r="BF177" s="144">
        <f>IF(N177="snížená",J177,0)</f>
        <v>0</v>
      </c>
      <c r="BG177" s="144">
        <f>IF(N177="zákl. přenesená",J177,0)</f>
        <v>0</v>
      </c>
      <c r="BH177" s="144">
        <f>IF(N177="sníž. přenesená",J177,0)</f>
        <v>0</v>
      </c>
      <c r="BI177" s="144">
        <f>IF(N177="nulová",J177,0)</f>
        <v>0</v>
      </c>
      <c r="BJ177" s="18" t="s">
        <v>80</v>
      </c>
      <c r="BK177" s="144">
        <f>ROUND(I177*H177,2)</f>
        <v>0</v>
      </c>
      <c r="BL177" s="18" t="s">
        <v>157</v>
      </c>
      <c r="BM177" s="143" t="s">
        <v>386</v>
      </c>
    </row>
    <row r="178" spans="2:65" s="1" customFormat="1" ht="19.5">
      <c r="B178" s="33"/>
      <c r="D178" s="145" t="s">
        <v>159</v>
      </c>
      <c r="F178" s="146" t="s">
        <v>385</v>
      </c>
      <c r="I178" s="147"/>
      <c r="L178" s="33"/>
      <c r="M178" s="148"/>
      <c r="T178" s="54"/>
      <c r="AT178" s="18" t="s">
        <v>159</v>
      </c>
      <c r="AU178" s="18" t="s">
        <v>82</v>
      </c>
    </row>
    <row r="179" spans="2:65" s="14" customFormat="1" ht="11.25">
      <c r="B179" s="176"/>
      <c r="D179" s="145" t="s">
        <v>163</v>
      </c>
      <c r="E179" s="177" t="s">
        <v>28</v>
      </c>
      <c r="F179" s="178" t="s">
        <v>1099</v>
      </c>
      <c r="H179" s="177" t="s">
        <v>28</v>
      </c>
      <c r="I179" s="179"/>
      <c r="L179" s="176"/>
      <c r="M179" s="180"/>
      <c r="T179" s="181"/>
      <c r="AT179" s="177" t="s">
        <v>163</v>
      </c>
      <c r="AU179" s="177" t="s">
        <v>82</v>
      </c>
      <c r="AV179" s="14" t="s">
        <v>80</v>
      </c>
      <c r="AW179" s="14" t="s">
        <v>35</v>
      </c>
      <c r="AX179" s="14" t="s">
        <v>73</v>
      </c>
      <c r="AY179" s="177" t="s">
        <v>150</v>
      </c>
    </row>
    <row r="180" spans="2:65" s="12" customFormat="1" ht="11.25">
      <c r="B180" s="151"/>
      <c r="D180" s="145" t="s">
        <v>163</v>
      </c>
      <c r="E180" s="152" t="s">
        <v>28</v>
      </c>
      <c r="F180" s="153" t="s">
        <v>1337</v>
      </c>
      <c r="H180" s="154">
        <v>9.2200000000000006</v>
      </c>
      <c r="I180" s="155"/>
      <c r="L180" s="151"/>
      <c r="M180" s="156"/>
      <c r="T180" s="157"/>
      <c r="AT180" s="152" t="s">
        <v>163</v>
      </c>
      <c r="AU180" s="152" t="s">
        <v>82</v>
      </c>
      <c r="AV180" s="12" t="s">
        <v>82</v>
      </c>
      <c r="AW180" s="12" t="s">
        <v>35</v>
      </c>
      <c r="AX180" s="12" t="s">
        <v>80</v>
      </c>
      <c r="AY180" s="152" t="s">
        <v>150</v>
      </c>
    </row>
    <row r="181" spans="2:65" s="12" customFormat="1" ht="11.25">
      <c r="B181" s="151"/>
      <c r="D181" s="145" t="s">
        <v>163</v>
      </c>
      <c r="F181" s="153" t="s">
        <v>1338</v>
      </c>
      <c r="H181" s="154">
        <v>9.4969999999999999</v>
      </c>
      <c r="I181" s="155"/>
      <c r="L181" s="151"/>
      <c r="M181" s="156"/>
      <c r="T181" s="157"/>
      <c r="AT181" s="152" t="s">
        <v>163</v>
      </c>
      <c r="AU181" s="152" t="s">
        <v>82</v>
      </c>
      <c r="AV181" s="12" t="s">
        <v>82</v>
      </c>
      <c r="AW181" s="12" t="s">
        <v>4</v>
      </c>
      <c r="AX181" s="12" t="s">
        <v>80</v>
      </c>
      <c r="AY181" s="152" t="s">
        <v>150</v>
      </c>
    </row>
    <row r="182" spans="2:65" s="11" customFormat="1" ht="22.9" customHeight="1">
      <c r="B182" s="120"/>
      <c r="D182" s="121" t="s">
        <v>72</v>
      </c>
      <c r="E182" s="130" t="s">
        <v>220</v>
      </c>
      <c r="F182" s="130" t="s">
        <v>494</v>
      </c>
      <c r="I182" s="123"/>
      <c r="J182" s="131">
        <f>BK182</f>
        <v>0</v>
      </c>
      <c r="L182" s="120"/>
      <c r="M182" s="125"/>
      <c r="P182" s="126">
        <f>P183+SUM(P184:P282)</f>
        <v>0</v>
      </c>
      <c r="R182" s="126">
        <f>R183+SUM(R184:R282)</f>
        <v>38.179272499999996</v>
      </c>
      <c r="T182" s="127">
        <f>T183+SUM(T184:T282)</f>
        <v>81.340499999999977</v>
      </c>
      <c r="AR182" s="121" t="s">
        <v>80</v>
      </c>
      <c r="AT182" s="128" t="s">
        <v>72</v>
      </c>
      <c r="AU182" s="128" t="s">
        <v>80</v>
      </c>
      <c r="AY182" s="121" t="s">
        <v>150</v>
      </c>
      <c r="BK182" s="129">
        <f>BK183+SUM(BK184:BK282)</f>
        <v>0</v>
      </c>
    </row>
    <row r="183" spans="2:65" s="1" customFormat="1" ht="24.2" customHeight="1">
      <c r="B183" s="33"/>
      <c r="C183" s="132" t="s">
        <v>277</v>
      </c>
      <c r="D183" s="132" t="s">
        <v>152</v>
      </c>
      <c r="E183" s="133" t="s">
        <v>496</v>
      </c>
      <c r="F183" s="134" t="s">
        <v>497</v>
      </c>
      <c r="G183" s="135" t="s">
        <v>417</v>
      </c>
      <c r="H183" s="136">
        <v>6</v>
      </c>
      <c r="I183" s="137"/>
      <c r="J183" s="138">
        <f>ROUND(I183*H183,2)</f>
        <v>0</v>
      </c>
      <c r="K183" s="134" t="s">
        <v>156</v>
      </c>
      <c r="L183" s="33"/>
      <c r="M183" s="139" t="s">
        <v>28</v>
      </c>
      <c r="N183" s="140" t="s">
        <v>44</v>
      </c>
      <c r="P183" s="141">
        <f>O183*H183</f>
        <v>0</v>
      </c>
      <c r="Q183" s="141">
        <v>6.9999999999999999E-4</v>
      </c>
      <c r="R183" s="141">
        <f>Q183*H183</f>
        <v>4.1999999999999997E-3</v>
      </c>
      <c r="S183" s="141">
        <v>0</v>
      </c>
      <c r="T183" s="142">
        <f>S183*H183</f>
        <v>0</v>
      </c>
      <c r="AR183" s="143" t="s">
        <v>157</v>
      </c>
      <c r="AT183" s="143" t="s">
        <v>152</v>
      </c>
      <c r="AU183" s="143" t="s">
        <v>82</v>
      </c>
      <c r="AY183" s="18" t="s">
        <v>150</v>
      </c>
      <c r="BE183" s="144">
        <f>IF(N183="základní",J183,0)</f>
        <v>0</v>
      </c>
      <c r="BF183" s="144">
        <f>IF(N183="snížená",J183,0)</f>
        <v>0</v>
      </c>
      <c r="BG183" s="144">
        <f>IF(N183="zákl. přenesená",J183,0)</f>
        <v>0</v>
      </c>
      <c r="BH183" s="144">
        <f>IF(N183="sníž. přenesená",J183,0)</f>
        <v>0</v>
      </c>
      <c r="BI183" s="144">
        <f>IF(N183="nulová",J183,0)</f>
        <v>0</v>
      </c>
      <c r="BJ183" s="18" t="s">
        <v>80</v>
      </c>
      <c r="BK183" s="144">
        <f>ROUND(I183*H183,2)</f>
        <v>0</v>
      </c>
      <c r="BL183" s="18" t="s">
        <v>157</v>
      </c>
      <c r="BM183" s="143" t="s">
        <v>498</v>
      </c>
    </row>
    <row r="184" spans="2:65" s="1" customFormat="1" ht="19.5">
      <c r="B184" s="33"/>
      <c r="D184" s="145" t="s">
        <v>159</v>
      </c>
      <c r="F184" s="146" t="s">
        <v>499</v>
      </c>
      <c r="I184" s="147"/>
      <c r="L184" s="33"/>
      <c r="M184" s="148"/>
      <c r="T184" s="54"/>
      <c r="AT184" s="18" t="s">
        <v>159</v>
      </c>
      <c r="AU184" s="18" t="s">
        <v>82</v>
      </c>
    </row>
    <row r="185" spans="2:65" s="1" customFormat="1" ht="11.25">
      <c r="B185" s="33"/>
      <c r="D185" s="149" t="s">
        <v>161</v>
      </c>
      <c r="F185" s="150" t="s">
        <v>500</v>
      </c>
      <c r="I185" s="147"/>
      <c r="L185" s="33"/>
      <c r="M185" s="148"/>
      <c r="T185" s="54"/>
      <c r="AT185" s="18" t="s">
        <v>161</v>
      </c>
      <c r="AU185" s="18" t="s">
        <v>82</v>
      </c>
    </row>
    <row r="186" spans="2:65" s="12" customFormat="1" ht="11.25">
      <c r="B186" s="151"/>
      <c r="D186" s="145" t="s">
        <v>163</v>
      </c>
      <c r="E186" s="152" t="s">
        <v>28</v>
      </c>
      <c r="F186" s="153" t="s">
        <v>1339</v>
      </c>
      <c r="H186" s="154">
        <v>4</v>
      </c>
      <c r="I186" s="155"/>
      <c r="L186" s="151"/>
      <c r="M186" s="156"/>
      <c r="T186" s="157"/>
      <c r="AT186" s="152" t="s">
        <v>163</v>
      </c>
      <c r="AU186" s="152" t="s">
        <v>82</v>
      </c>
      <c r="AV186" s="12" t="s">
        <v>82</v>
      </c>
      <c r="AW186" s="12" t="s">
        <v>35</v>
      </c>
      <c r="AX186" s="12" t="s">
        <v>73</v>
      </c>
      <c r="AY186" s="152" t="s">
        <v>150</v>
      </c>
    </row>
    <row r="187" spans="2:65" s="12" customFormat="1" ht="11.25">
      <c r="B187" s="151"/>
      <c r="D187" s="145" t="s">
        <v>163</v>
      </c>
      <c r="E187" s="152" t="s">
        <v>28</v>
      </c>
      <c r="F187" s="153" t="s">
        <v>1340</v>
      </c>
      <c r="H187" s="154">
        <v>2</v>
      </c>
      <c r="I187" s="155"/>
      <c r="L187" s="151"/>
      <c r="M187" s="156"/>
      <c r="T187" s="157"/>
      <c r="AT187" s="152" t="s">
        <v>163</v>
      </c>
      <c r="AU187" s="152" t="s">
        <v>82</v>
      </c>
      <c r="AV187" s="12" t="s">
        <v>82</v>
      </c>
      <c r="AW187" s="12" t="s">
        <v>35</v>
      </c>
      <c r="AX187" s="12" t="s">
        <v>73</v>
      </c>
      <c r="AY187" s="152" t="s">
        <v>150</v>
      </c>
    </row>
    <row r="188" spans="2:65" s="13" customFormat="1" ht="11.25">
      <c r="B188" s="158"/>
      <c r="D188" s="145" t="s">
        <v>163</v>
      </c>
      <c r="E188" s="159" t="s">
        <v>28</v>
      </c>
      <c r="F188" s="160" t="s">
        <v>167</v>
      </c>
      <c r="H188" s="161">
        <v>6</v>
      </c>
      <c r="I188" s="162"/>
      <c r="L188" s="158"/>
      <c r="M188" s="163"/>
      <c r="T188" s="164"/>
      <c r="AT188" s="159" t="s">
        <v>163</v>
      </c>
      <c r="AU188" s="159" t="s">
        <v>82</v>
      </c>
      <c r="AV188" s="13" t="s">
        <v>157</v>
      </c>
      <c r="AW188" s="13" t="s">
        <v>35</v>
      </c>
      <c r="AX188" s="13" t="s">
        <v>80</v>
      </c>
      <c r="AY188" s="159" t="s">
        <v>150</v>
      </c>
    </row>
    <row r="189" spans="2:65" s="1" customFormat="1" ht="21.75" customHeight="1">
      <c r="B189" s="33"/>
      <c r="C189" s="166" t="s">
        <v>284</v>
      </c>
      <c r="D189" s="166" t="s">
        <v>215</v>
      </c>
      <c r="E189" s="167" t="s">
        <v>1341</v>
      </c>
      <c r="F189" s="168" t="s">
        <v>1342</v>
      </c>
      <c r="G189" s="169" t="s">
        <v>417</v>
      </c>
      <c r="H189" s="170">
        <v>1</v>
      </c>
      <c r="I189" s="171"/>
      <c r="J189" s="172">
        <f>ROUND(I189*H189,2)</f>
        <v>0</v>
      </c>
      <c r="K189" s="168" t="s">
        <v>156</v>
      </c>
      <c r="L189" s="173"/>
      <c r="M189" s="174" t="s">
        <v>28</v>
      </c>
      <c r="N189" s="175" t="s">
        <v>44</v>
      </c>
      <c r="P189" s="141">
        <f>O189*H189</f>
        <v>0</v>
      </c>
      <c r="Q189" s="141">
        <v>8.9999999999999998E-4</v>
      </c>
      <c r="R189" s="141">
        <f>Q189*H189</f>
        <v>8.9999999999999998E-4</v>
      </c>
      <c r="S189" s="141">
        <v>0</v>
      </c>
      <c r="T189" s="142">
        <f>S189*H189</f>
        <v>0</v>
      </c>
      <c r="AR189" s="143" t="s">
        <v>214</v>
      </c>
      <c r="AT189" s="143" t="s">
        <v>215</v>
      </c>
      <c r="AU189" s="143" t="s">
        <v>82</v>
      </c>
      <c r="AY189" s="18" t="s">
        <v>150</v>
      </c>
      <c r="BE189" s="144">
        <f>IF(N189="základní",J189,0)</f>
        <v>0</v>
      </c>
      <c r="BF189" s="144">
        <f>IF(N189="snížená",J189,0)</f>
        <v>0</v>
      </c>
      <c r="BG189" s="144">
        <f>IF(N189="zákl. přenesená",J189,0)</f>
        <v>0</v>
      </c>
      <c r="BH189" s="144">
        <f>IF(N189="sníž. přenesená",J189,0)</f>
        <v>0</v>
      </c>
      <c r="BI189" s="144">
        <f>IF(N189="nulová",J189,0)</f>
        <v>0</v>
      </c>
      <c r="BJ189" s="18" t="s">
        <v>80</v>
      </c>
      <c r="BK189" s="144">
        <f>ROUND(I189*H189,2)</f>
        <v>0</v>
      </c>
      <c r="BL189" s="18" t="s">
        <v>157</v>
      </c>
      <c r="BM189" s="143" t="s">
        <v>1343</v>
      </c>
    </row>
    <row r="190" spans="2:65" s="1" customFormat="1" ht="11.25">
      <c r="B190" s="33"/>
      <c r="D190" s="145" t="s">
        <v>159</v>
      </c>
      <c r="F190" s="146" t="s">
        <v>1342</v>
      </c>
      <c r="I190" s="147"/>
      <c r="L190" s="33"/>
      <c r="M190" s="148"/>
      <c r="T190" s="54"/>
      <c r="AT190" s="18" t="s">
        <v>159</v>
      </c>
      <c r="AU190" s="18" t="s">
        <v>82</v>
      </c>
    </row>
    <row r="191" spans="2:65" s="12" customFormat="1" ht="11.25">
      <c r="B191" s="151"/>
      <c r="D191" s="145" t="s">
        <v>163</v>
      </c>
      <c r="E191" s="152" t="s">
        <v>28</v>
      </c>
      <c r="F191" s="153" t="s">
        <v>1344</v>
      </c>
      <c r="H191" s="154">
        <v>1</v>
      </c>
      <c r="I191" s="155"/>
      <c r="L191" s="151"/>
      <c r="M191" s="156"/>
      <c r="T191" s="157"/>
      <c r="AT191" s="152" t="s">
        <v>163</v>
      </c>
      <c r="AU191" s="152" t="s">
        <v>82</v>
      </c>
      <c r="AV191" s="12" t="s">
        <v>82</v>
      </c>
      <c r="AW191" s="12" t="s">
        <v>35</v>
      </c>
      <c r="AX191" s="12" t="s">
        <v>80</v>
      </c>
      <c r="AY191" s="152" t="s">
        <v>150</v>
      </c>
    </row>
    <row r="192" spans="2:65" s="1" customFormat="1" ht="24.2" customHeight="1">
      <c r="B192" s="33"/>
      <c r="C192" s="166" t="s">
        <v>290</v>
      </c>
      <c r="D192" s="166" t="s">
        <v>215</v>
      </c>
      <c r="E192" s="167" t="s">
        <v>1345</v>
      </c>
      <c r="F192" s="168" t="s">
        <v>1346</v>
      </c>
      <c r="G192" s="169" t="s">
        <v>417</v>
      </c>
      <c r="H192" s="170">
        <v>1</v>
      </c>
      <c r="I192" s="171"/>
      <c r="J192" s="172">
        <f>ROUND(I192*H192,2)</f>
        <v>0</v>
      </c>
      <c r="K192" s="168" t="s">
        <v>156</v>
      </c>
      <c r="L192" s="173"/>
      <c r="M192" s="174" t="s">
        <v>28</v>
      </c>
      <c r="N192" s="175" t="s">
        <v>44</v>
      </c>
      <c r="P192" s="141">
        <f>O192*H192</f>
        <v>0</v>
      </c>
      <c r="Q192" s="141">
        <v>1.2999999999999999E-3</v>
      </c>
      <c r="R192" s="141">
        <f>Q192*H192</f>
        <v>1.2999999999999999E-3</v>
      </c>
      <c r="S192" s="141">
        <v>0</v>
      </c>
      <c r="T192" s="142">
        <f>S192*H192</f>
        <v>0</v>
      </c>
      <c r="AR192" s="143" t="s">
        <v>214</v>
      </c>
      <c r="AT192" s="143" t="s">
        <v>215</v>
      </c>
      <c r="AU192" s="143" t="s">
        <v>82</v>
      </c>
      <c r="AY192" s="18" t="s">
        <v>150</v>
      </c>
      <c r="BE192" s="144">
        <f>IF(N192="základní",J192,0)</f>
        <v>0</v>
      </c>
      <c r="BF192" s="144">
        <f>IF(N192="snížená",J192,0)</f>
        <v>0</v>
      </c>
      <c r="BG192" s="144">
        <f>IF(N192="zákl. přenesená",J192,0)</f>
        <v>0</v>
      </c>
      <c r="BH192" s="144">
        <f>IF(N192="sníž. přenesená",J192,0)</f>
        <v>0</v>
      </c>
      <c r="BI192" s="144">
        <f>IF(N192="nulová",J192,0)</f>
        <v>0</v>
      </c>
      <c r="BJ192" s="18" t="s">
        <v>80</v>
      </c>
      <c r="BK192" s="144">
        <f>ROUND(I192*H192,2)</f>
        <v>0</v>
      </c>
      <c r="BL192" s="18" t="s">
        <v>157</v>
      </c>
      <c r="BM192" s="143" t="s">
        <v>1347</v>
      </c>
    </row>
    <row r="193" spans="2:65" s="1" customFormat="1" ht="11.25">
      <c r="B193" s="33"/>
      <c r="D193" s="145" t="s">
        <v>159</v>
      </c>
      <c r="F193" s="146" t="s">
        <v>1346</v>
      </c>
      <c r="I193" s="147"/>
      <c r="L193" s="33"/>
      <c r="M193" s="148"/>
      <c r="T193" s="54"/>
      <c r="AT193" s="18" t="s">
        <v>159</v>
      </c>
      <c r="AU193" s="18" t="s">
        <v>82</v>
      </c>
    </row>
    <row r="194" spans="2:65" s="12" customFormat="1" ht="11.25">
      <c r="B194" s="151"/>
      <c r="D194" s="145" t="s">
        <v>163</v>
      </c>
      <c r="E194" s="152" t="s">
        <v>28</v>
      </c>
      <c r="F194" s="153" t="s">
        <v>1348</v>
      </c>
      <c r="H194" s="154">
        <v>1</v>
      </c>
      <c r="I194" s="155"/>
      <c r="L194" s="151"/>
      <c r="M194" s="156"/>
      <c r="T194" s="157"/>
      <c r="AT194" s="152" t="s">
        <v>163</v>
      </c>
      <c r="AU194" s="152" t="s">
        <v>82</v>
      </c>
      <c r="AV194" s="12" t="s">
        <v>82</v>
      </c>
      <c r="AW194" s="12" t="s">
        <v>35</v>
      </c>
      <c r="AX194" s="12" t="s">
        <v>80</v>
      </c>
      <c r="AY194" s="152" t="s">
        <v>150</v>
      </c>
    </row>
    <row r="195" spans="2:65" s="1" customFormat="1" ht="24.2" customHeight="1">
      <c r="B195" s="33"/>
      <c r="C195" s="132" t="s">
        <v>297</v>
      </c>
      <c r="D195" s="132" t="s">
        <v>152</v>
      </c>
      <c r="E195" s="133" t="s">
        <v>1349</v>
      </c>
      <c r="F195" s="134" t="s">
        <v>1350</v>
      </c>
      <c r="G195" s="135" t="s">
        <v>417</v>
      </c>
      <c r="H195" s="136">
        <v>2</v>
      </c>
      <c r="I195" s="137"/>
      <c r="J195" s="138">
        <f>ROUND(I195*H195,2)</f>
        <v>0</v>
      </c>
      <c r="K195" s="134" t="s">
        <v>156</v>
      </c>
      <c r="L195" s="33"/>
      <c r="M195" s="139" t="s">
        <v>28</v>
      </c>
      <c r="N195" s="140" t="s">
        <v>44</v>
      </c>
      <c r="P195" s="141">
        <f>O195*H195</f>
        <v>0</v>
      </c>
      <c r="Q195" s="141">
        <v>1.0000000000000001E-5</v>
      </c>
      <c r="R195" s="141">
        <f>Q195*H195</f>
        <v>2.0000000000000002E-5</v>
      </c>
      <c r="S195" s="141">
        <v>0</v>
      </c>
      <c r="T195" s="142">
        <f>S195*H195</f>
        <v>0</v>
      </c>
      <c r="AR195" s="143" t="s">
        <v>157</v>
      </c>
      <c r="AT195" s="143" t="s">
        <v>152</v>
      </c>
      <c r="AU195" s="143" t="s">
        <v>82</v>
      </c>
      <c r="AY195" s="18" t="s">
        <v>150</v>
      </c>
      <c r="BE195" s="144">
        <f>IF(N195="základní",J195,0)</f>
        <v>0</v>
      </c>
      <c r="BF195" s="144">
        <f>IF(N195="snížená",J195,0)</f>
        <v>0</v>
      </c>
      <c r="BG195" s="144">
        <f>IF(N195="zákl. přenesená",J195,0)</f>
        <v>0</v>
      </c>
      <c r="BH195" s="144">
        <f>IF(N195="sníž. přenesená",J195,0)</f>
        <v>0</v>
      </c>
      <c r="BI195" s="144">
        <f>IF(N195="nulová",J195,0)</f>
        <v>0</v>
      </c>
      <c r="BJ195" s="18" t="s">
        <v>80</v>
      </c>
      <c r="BK195" s="144">
        <f>ROUND(I195*H195,2)</f>
        <v>0</v>
      </c>
      <c r="BL195" s="18" t="s">
        <v>157</v>
      </c>
      <c r="BM195" s="143" t="s">
        <v>1351</v>
      </c>
    </row>
    <row r="196" spans="2:65" s="1" customFormat="1" ht="19.5">
      <c r="B196" s="33"/>
      <c r="D196" s="145" t="s">
        <v>159</v>
      </c>
      <c r="F196" s="146" t="s">
        <v>1352</v>
      </c>
      <c r="I196" s="147"/>
      <c r="L196" s="33"/>
      <c r="M196" s="148"/>
      <c r="T196" s="54"/>
      <c r="AT196" s="18" t="s">
        <v>159</v>
      </c>
      <c r="AU196" s="18" t="s">
        <v>82</v>
      </c>
    </row>
    <row r="197" spans="2:65" s="1" customFormat="1" ht="11.25">
      <c r="B197" s="33"/>
      <c r="D197" s="149" t="s">
        <v>161</v>
      </c>
      <c r="F197" s="150" t="s">
        <v>1353</v>
      </c>
      <c r="I197" s="147"/>
      <c r="L197" s="33"/>
      <c r="M197" s="148"/>
      <c r="T197" s="54"/>
      <c r="AT197" s="18" t="s">
        <v>161</v>
      </c>
      <c r="AU197" s="18" t="s">
        <v>82</v>
      </c>
    </row>
    <row r="198" spans="2:65" s="12" customFormat="1" ht="11.25">
      <c r="B198" s="151"/>
      <c r="D198" s="145" t="s">
        <v>163</v>
      </c>
      <c r="E198" s="152" t="s">
        <v>28</v>
      </c>
      <c r="F198" s="153" t="s">
        <v>82</v>
      </c>
      <c r="H198" s="154">
        <v>2</v>
      </c>
      <c r="I198" s="155"/>
      <c r="L198" s="151"/>
      <c r="M198" s="156"/>
      <c r="T198" s="157"/>
      <c r="AT198" s="152" t="s">
        <v>163</v>
      </c>
      <c r="AU198" s="152" t="s">
        <v>82</v>
      </c>
      <c r="AV198" s="12" t="s">
        <v>82</v>
      </c>
      <c r="AW198" s="12" t="s">
        <v>35</v>
      </c>
      <c r="AX198" s="12" t="s">
        <v>80</v>
      </c>
      <c r="AY198" s="152" t="s">
        <v>150</v>
      </c>
    </row>
    <row r="199" spans="2:65" s="1" customFormat="1" ht="24.2" customHeight="1">
      <c r="B199" s="33"/>
      <c r="C199" s="166" t="s">
        <v>7</v>
      </c>
      <c r="D199" s="166" t="s">
        <v>215</v>
      </c>
      <c r="E199" s="167" t="s">
        <v>1354</v>
      </c>
      <c r="F199" s="168" t="s">
        <v>1355</v>
      </c>
      <c r="G199" s="169" t="s">
        <v>417</v>
      </c>
      <c r="H199" s="170">
        <v>2</v>
      </c>
      <c r="I199" s="171"/>
      <c r="J199" s="172">
        <f>ROUND(I199*H199,2)</f>
        <v>0</v>
      </c>
      <c r="K199" s="168" t="s">
        <v>156</v>
      </c>
      <c r="L199" s="173"/>
      <c r="M199" s="174" t="s">
        <v>28</v>
      </c>
      <c r="N199" s="175" t="s">
        <v>44</v>
      </c>
      <c r="P199" s="141">
        <f>O199*H199</f>
        <v>0</v>
      </c>
      <c r="Q199" s="141">
        <v>2.5999999999999999E-3</v>
      </c>
      <c r="R199" s="141">
        <f>Q199*H199</f>
        <v>5.1999999999999998E-3</v>
      </c>
      <c r="S199" s="141">
        <v>0</v>
      </c>
      <c r="T199" s="142">
        <f>S199*H199</f>
        <v>0</v>
      </c>
      <c r="AR199" s="143" t="s">
        <v>214</v>
      </c>
      <c r="AT199" s="143" t="s">
        <v>215</v>
      </c>
      <c r="AU199" s="143" t="s">
        <v>82</v>
      </c>
      <c r="AY199" s="18" t="s">
        <v>150</v>
      </c>
      <c r="BE199" s="144">
        <f>IF(N199="základní",J199,0)</f>
        <v>0</v>
      </c>
      <c r="BF199" s="144">
        <f>IF(N199="snížená",J199,0)</f>
        <v>0</v>
      </c>
      <c r="BG199" s="144">
        <f>IF(N199="zákl. přenesená",J199,0)</f>
        <v>0</v>
      </c>
      <c r="BH199" s="144">
        <f>IF(N199="sníž. přenesená",J199,0)</f>
        <v>0</v>
      </c>
      <c r="BI199" s="144">
        <f>IF(N199="nulová",J199,0)</f>
        <v>0</v>
      </c>
      <c r="BJ199" s="18" t="s">
        <v>80</v>
      </c>
      <c r="BK199" s="144">
        <f>ROUND(I199*H199,2)</f>
        <v>0</v>
      </c>
      <c r="BL199" s="18" t="s">
        <v>157</v>
      </c>
      <c r="BM199" s="143" t="s">
        <v>1356</v>
      </c>
    </row>
    <row r="200" spans="2:65" s="1" customFormat="1" ht="19.5">
      <c r="B200" s="33"/>
      <c r="D200" s="145" t="s">
        <v>159</v>
      </c>
      <c r="F200" s="146" t="s">
        <v>1355</v>
      </c>
      <c r="I200" s="147"/>
      <c r="L200" s="33"/>
      <c r="M200" s="148"/>
      <c r="T200" s="54"/>
      <c r="AT200" s="18" t="s">
        <v>159</v>
      </c>
      <c r="AU200" s="18" t="s">
        <v>82</v>
      </c>
    </row>
    <row r="201" spans="2:65" s="12" customFormat="1" ht="11.25">
      <c r="B201" s="151"/>
      <c r="D201" s="145" t="s">
        <v>163</v>
      </c>
      <c r="E201" s="152" t="s">
        <v>28</v>
      </c>
      <c r="F201" s="153" t="s">
        <v>1357</v>
      </c>
      <c r="H201" s="154">
        <v>2</v>
      </c>
      <c r="I201" s="155"/>
      <c r="L201" s="151"/>
      <c r="M201" s="156"/>
      <c r="T201" s="157"/>
      <c r="AT201" s="152" t="s">
        <v>163</v>
      </c>
      <c r="AU201" s="152" t="s">
        <v>82</v>
      </c>
      <c r="AV201" s="12" t="s">
        <v>82</v>
      </c>
      <c r="AW201" s="12" t="s">
        <v>35</v>
      </c>
      <c r="AX201" s="12" t="s">
        <v>80</v>
      </c>
      <c r="AY201" s="152" t="s">
        <v>150</v>
      </c>
    </row>
    <row r="202" spans="2:65" s="1" customFormat="1" ht="24.2" customHeight="1">
      <c r="B202" s="33"/>
      <c r="C202" s="132" t="s">
        <v>309</v>
      </c>
      <c r="D202" s="132" t="s">
        <v>152</v>
      </c>
      <c r="E202" s="133" t="s">
        <v>509</v>
      </c>
      <c r="F202" s="134" t="s">
        <v>510</v>
      </c>
      <c r="G202" s="135" t="s">
        <v>417</v>
      </c>
      <c r="H202" s="136">
        <v>3</v>
      </c>
      <c r="I202" s="137"/>
      <c r="J202" s="138">
        <f>ROUND(I202*H202,2)</f>
        <v>0</v>
      </c>
      <c r="K202" s="134" t="s">
        <v>156</v>
      </c>
      <c r="L202" s="33"/>
      <c r="M202" s="139" t="s">
        <v>28</v>
      </c>
      <c r="N202" s="140" t="s">
        <v>44</v>
      </c>
      <c r="P202" s="141">
        <f>O202*H202</f>
        <v>0</v>
      </c>
      <c r="Q202" s="141">
        <v>0.11241</v>
      </c>
      <c r="R202" s="141">
        <f>Q202*H202</f>
        <v>0.33722999999999997</v>
      </c>
      <c r="S202" s="141">
        <v>0</v>
      </c>
      <c r="T202" s="142">
        <f>S202*H202</f>
        <v>0</v>
      </c>
      <c r="AR202" s="143" t="s">
        <v>157</v>
      </c>
      <c r="AT202" s="143" t="s">
        <v>152</v>
      </c>
      <c r="AU202" s="143" t="s">
        <v>82</v>
      </c>
      <c r="AY202" s="18" t="s">
        <v>150</v>
      </c>
      <c r="BE202" s="144">
        <f>IF(N202="základní",J202,0)</f>
        <v>0</v>
      </c>
      <c r="BF202" s="144">
        <f>IF(N202="snížená",J202,0)</f>
        <v>0</v>
      </c>
      <c r="BG202" s="144">
        <f>IF(N202="zákl. přenesená",J202,0)</f>
        <v>0</v>
      </c>
      <c r="BH202" s="144">
        <f>IF(N202="sníž. přenesená",J202,0)</f>
        <v>0</v>
      </c>
      <c r="BI202" s="144">
        <f>IF(N202="nulová",J202,0)</f>
        <v>0</v>
      </c>
      <c r="BJ202" s="18" t="s">
        <v>80</v>
      </c>
      <c r="BK202" s="144">
        <f>ROUND(I202*H202,2)</f>
        <v>0</v>
      </c>
      <c r="BL202" s="18" t="s">
        <v>157</v>
      </c>
      <c r="BM202" s="143" t="s">
        <v>511</v>
      </c>
    </row>
    <row r="203" spans="2:65" s="1" customFormat="1" ht="19.5">
      <c r="B203" s="33"/>
      <c r="D203" s="145" t="s">
        <v>159</v>
      </c>
      <c r="F203" s="146" t="s">
        <v>512</v>
      </c>
      <c r="I203" s="147"/>
      <c r="L203" s="33"/>
      <c r="M203" s="148"/>
      <c r="T203" s="54"/>
      <c r="AT203" s="18" t="s">
        <v>159</v>
      </c>
      <c r="AU203" s="18" t="s">
        <v>82</v>
      </c>
    </row>
    <row r="204" spans="2:65" s="1" customFormat="1" ht="11.25">
      <c r="B204" s="33"/>
      <c r="D204" s="149" t="s">
        <v>161</v>
      </c>
      <c r="F204" s="150" t="s">
        <v>513</v>
      </c>
      <c r="I204" s="147"/>
      <c r="L204" s="33"/>
      <c r="M204" s="148"/>
      <c r="T204" s="54"/>
      <c r="AT204" s="18" t="s">
        <v>161</v>
      </c>
      <c r="AU204" s="18" t="s">
        <v>82</v>
      </c>
    </row>
    <row r="205" spans="2:65" s="12" customFormat="1" ht="11.25">
      <c r="B205" s="151"/>
      <c r="D205" s="145" t="s">
        <v>163</v>
      </c>
      <c r="E205" s="152" t="s">
        <v>28</v>
      </c>
      <c r="F205" s="153" t="s">
        <v>1358</v>
      </c>
      <c r="H205" s="154">
        <v>2</v>
      </c>
      <c r="I205" s="155"/>
      <c r="L205" s="151"/>
      <c r="M205" s="156"/>
      <c r="T205" s="157"/>
      <c r="AT205" s="152" t="s">
        <v>163</v>
      </c>
      <c r="AU205" s="152" t="s">
        <v>82</v>
      </c>
      <c r="AV205" s="12" t="s">
        <v>82</v>
      </c>
      <c r="AW205" s="12" t="s">
        <v>35</v>
      </c>
      <c r="AX205" s="12" t="s">
        <v>73</v>
      </c>
      <c r="AY205" s="152" t="s">
        <v>150</v>
      </c>
    </row>
    <row r="206" spans="2:65" s="12" customFormat="1" ht="11.25">
      <c r="B206" s="151"/>
      <c r="D206" s="145" t="s">
        <v>163</v>
      </c>
      <c r="E206" s="152" t="s">
        <v>28</v>
      </c>
      <c r="F206" s="153" t="s">
        <v>515</v>
      </c>
      <c r="H206" s="154">
        <v>1</v>
      </c>
      <c r="I206" s="155"/>
      <c r="L206" s="151"/>
      <c r="M206" s="156"/>
      <c r="T206" s="157"/>
      <c r="AT206" s="152" t="s">
        <v>163</v>
      </c>
      <c r="AU206" s="152" t="s">
        <v>82</v>
      </c>
      <c r="AV206" s="12" t="s">
        <v>82</v>
      </c>
      <c r="AW206" s="12" t="s">
        <v>35</v>
      </c>
      <c r="AX206" s="12" t="s">
        <v>73</v>
      </c>
      <c r="AY206" s="152" t="s">
        <v>150</v>
      </c>
    </row>
    <row r="207" spans="2:65" s="13" customFormat="1" ht="11.25">
      <c r="B207" s="158"/>
      <c r="D207" s="145" t="s">
        <v>163</v>
      </c>
      <c r="E207" s="159" t="s">
        <v>28</v>
      </c>
      <c r="F207" s="160" t="s">
        <v>167</v>
      </c>
      <c r="H207" s="161">
        <v>3</v>
      </c>
      <c r="I207" s="162"/>
      <c r="L207" s="158"/>
      <c r="M207" s="163"/>
      <c r="T207" s="164"/>
      <c r="AT207" s="159" t="s">
        <v>163</v>
      </c>
      <c r="AU207" s="159" t="s">
        <v>82</v>
      </c>
      <c r="AV207" s="13" t="s">
        <v>157</v>
      </c>
      <c r="AW207" s="13" t="s">
        <v>35</v>
      </c>
      <c r="AX207" s="13" t="s">
        <v>80</v>
      </c>
      <c r="AY207" s="159" t="s">
        <v>150</v>
      </c>
    </row>
    <row r="208" spans="2:65" s="1" customFormat="1" ht="21.75" customHeight="1">
      <c r="B208" s="33"/>
      <c r="C208" s="166" t="s">
        <v>316</v>
      </c>
      <c r="D208" s="166" t="s">
        <v>215</v>
      </c>
      <c r="E208" s="167" t="s">
        <v>517</v>
      </c>
      <c r="F208" s="168" t="s">
        <v>518</v>
      </c>
      <c r="G208" s="169" t="s">
        <v>417</v>
      </c>
      <c r="H208" s="170">
        <v>1</v>
      </c>
      <c r="I208" s="171"/>
      <c r="J208" s="172">
        <f>ROUND(I208*H208,2)</f>
        <v>0</v>
      </c>
      <c r="K208" s="168" t="s">
        <v>28</v>
      </c>
      <c r="L208" s="173"/>
      <c r="M208" s="174" t="s">
        <v>28</v>
      </c>
      <c r="N208" s="175" t="s">
        <v>44</v>
      </c>
      <c r="P208" s="141">
        <f>O208*H208</f>
        <v>0</v>
      </c>
      <c r="Q208" s="141">
        <v>6.1000000000000004E-3</v>
      </c>
      <c r="R208" s="141">
        <f>Q208*H208</f>
        <v>6.1000000000000004E-3</v>
      </c>
      <c r="S208" s="141">
        <v>0</v>
      </c>
      <c r="T208" s="142">
        <f>S208*H208</f>
        <v>0</v>
      </c>
      <c r="AR208" s="143" t="s">
        <v>214</v>
      </c>
      <c r="AT208" s="143" t="s">
        <v>215</v>
      </c>
      <c r="AU208" s="143" t="s">
        <v>82</v>
      </c>
      <c r="AY208" s="18" t="s">
        <v>150</v>
      </c>
      <c r="BE208" s="144">
        <f>IF(N208="základní",J208,0)</f>
        <v>0</v>
      </c>
      <c r="BF208" s="144">
        <f>IF(N208="snížená",J208,0)</f>
        <v>0</v>
      </c>
      <c r="BG208" s="144">
        <f>IF(N208="zákl. přenesená",J208,0)</f>
        <v>0</v>
      </c>
      <c r="BH208" s="144">
        <f>IF(N208="sníž. přenesená",J208,0)</f>
        <v>0</v>
      </c>
      <c r="BI208" s="144">
        <f>IF(N208="nulová",J208,0)</f>
        <v>0</v>
      </c>
      <c r="BJ208" s="18" t="s">
        <v>80</v>
      </c>
      <c r="BK208" s="144">
        <f>ROUND(I208*H208,2)</f>
        <v>0</v>
      </c>
      <c r="BL208" s="18" t="s">
        <v>157</v>
      </c>
      <c r="BM208" s="143" t="s">
        <v>519</v>
      </c>
    </row>
    <row r="209" spans="2:65" s="1" customFormat="1" ht="11.25">
      <c r="B209" s="33"/>
      <c r="D209" s="145" t="s">
        <v>159</v>
      </c>
      <c r="F209" s="146" t="s">
        <v>520</v>
      </c>
      <c r="I209" s="147"/>
      <c r="L209" s="33"/>
      <c r="M209" s="148"/>
      <c r="T209" s="54"/>
      <c r="AT209" s="18" t="s">
        <v>159</v>
      </c>
      <c r="AU209" s="18" t="s">
        <v>82</v>
      </c>
    </row>
    <row r="210" spans="2:65" s="12" customFormat="1" ht="11.25">
      <c r="B210" s="151"/>
      <c r="D210" s="145" t="s">
        <v>163</v>
      </c>
      <c r="E210" s="152" t="s">
        <v>28</v>
      </c>
      <c r="F210" s="153" t="s">
        <v>80</v>
      </c>
      <c r="H210" s="154">
        <v>1</v>
      </c>
      <c r="I210" s="155"/>
      <c r="L210" s="151"/>
      <c r="M210" s="156"/>
      <c r="T210" s="157"/>
      <c r="AT210" s="152" t="s">
        <v>163</v>
      </c>
      <c r="AU210" s="152" t="s">
        <v>82</v>
      </c>
      <c r="AV210" s="12" t="s">
        <v>82</v>
      </c>
      <c r="AW210" s="12" t="s">
        <v>35</v>
      </c>
      <c r="AX210" s="12" t="s">
        <v>80</v>
      </c>
      <c r="AY210" s="152" t="s">
        <v>150</v>
      </c>
    </row>
    <row r="211" spans="2:65" s="1" customFormat="1" ht="24.2" customHeight="1">
      <c r="B211" s="33"/>
      <c r="C211" s="132" t="s">
        <v>332</v>
      </c>
      <c r="D211" s="132" t="s">
        <v>152</v>
      </c>
      <c r="E211" s="133" t="s">
        <v>1135</v>
      </c>
      <c r="F211" s="134" t="s">
        <v>1136</v>
      </c>
      <c r="G211" s="135" t="s">
        <v>236</v>
      </c>
      <c r="H211" s="136">
        <v>8.75</v>
      </c>
      <c r="I211" s="137"/>
      <c r="J211" s="138">
        <f>ROUND(I211*H211,2)</f>
        <v>0</v>
      </c>
      <c r="K211" s="134" t="s">
        <v>156</v>
      </c>
      <c r="L211" s="33"/>
      <c r="M211" s="139" t="s">
        <v>28</v>
      </c>
      <c r="N211" s="140" t="s">
        <v>44</v>
      </c>
      <c r="P211" s="141">
        <f>O211*H211</f>
        <v>0</v>
      </c>
      <c r="Q211" s="141">
        <v>1.6000000000000001E-3</v>
      </c>
      <c r="R211" s="141">
        <f>Q211*H211</f>
        <v>1.4E-2</v>
      </c>
      <c r="S211" s="141">
        <v>0</v>
      </c>
      <c r="T211" s="142">
        <f>S211*H211</f>
        <v>0</v>
      </c>
      <c r="AR211" s="143" t="s">
        <v>157</v>
      </c>
      <c r="AT211" s="143" t="s">
        <v>152</v>
      </c>
      <c r="AU211" s="143" t="s">
        <v>82</v>
      </c>
      <c r="AY211" s="18" t="s">
        <v>150</v>
      </c>
      <c r="BE211" s="144">
        <f>IF(N211="základní",J211,0)</f>
        <v>0</v>
      </c>
      <c r="BF211" s="144">
        <f>IF(N211="snížená",J211,0)</f>
        <v>0</v>
      </c>
      <c r="BG211" s="144">
        <f>IF(N211="zákl. přenesená",J211,0)</f>
        <v>0</v>
      </c>
      <c r="BH211" s="144">
        <f>IF(N211="sníž. přenesená",J211,0)</f>
        <v>0</v>
      </c>
      <c r="BI211" s="144">
        <f>IF(N211="nulová",J211,0)</f>
        <v>0</v>
      </c>
      <c r="BJ211" s="18" t="s">
        <v>80</v>
      </c>
      <c r="BK211" s="144">
        <f>ROUND(I211*H211,2)</f>
        <v>0</v>
      </c>
      <c r="BL211" s="18" t="s">
        <v>157</v>
      </c>
      <c r="BM211" s="143" t="s">
        <v>1137</v>
      </c>
    </row>
    <row r="212" spans="2:65" s="1" customFormat="1" ht="19.5">
      <c r="B212" s="33"/>
      <c r="D212" s="145" t="s">
        <v>159</v>
      </c>
      <c r="F212" s="146" t="s">
        <v>1138</v>
      </c>
      <c r="I212" s="147"/>
      <c r="L212" s="33"/>
      <c r="M212" s="148"/>
      <c r="T212" s="54"/>
      <c r="AT212" s="18" t="s">
        <v>159</v>
      </c>
      <c r="AU212" s="18" t="s">
        <v>82</v>
      </c>
    </row>
    <row r="213" spans="2:65" s="1" customFormat="1" ht="11.25">
      <c r="B213" s="33"/>
      <c r="D213" s="149" t="s">
        <v>161</v>
      </c>
      <c r="F213" s="150" t="s">
        <v>1139</v>
      </c>
      <c r="I213" s="147"/>
      <c r="L213" s="33"/>
      <c r="M213" s="148"/>
      <c r="T213" s="54"/>
      <c r="AT213" s="18" t="s">
        <v>161</v>
      </c>
      <c r="AU213" s="18" t="s">
        <v>82</v>
      </c>
    </row>
    <row r="214" spans="2:65" s="12" customFormat="1" ht="11.25">
      <c r="B214" s="151"/>
      <c r="D214" s="145" t="s">
        <v>163</v>
      </c>
      <c r="E214" s="152" t="s">
        <v>28</v>
      </c>
      <c r="F214" s="153" t="s">
        <v>1359</v>
      </c>
      <c r="H214" s="154">
        <v>8.75</v>
      </c>
      <c r="I214" s="155"/>
      <c r="L214" s="151"/>
      <c r="M214" s="156"/>
      <c r="T214" s="157"/>
      <c r="AT214" s="152" t="s">
        <v>163</v>
      </c>
      <c r="AU214" s="152" t="s">
        <v>82</v>
      </c>
      <c r="AV214" s="12" t="s">
        <v>82</v>
      </c>
      <c r="AW214" s="12" t="s">
        <v>35</v>
      </c>
      <c r="AX214" s="12" t="s">
        <v>73</v>
      </c>
      <c r="AY214" s="152" t="s">
        <v>150</v>
      </c>
    </row>
    <row r="215" spans="2:65" s="13" customFormat="1" ht="11.25">
      <c r="B215" s="158"/>
      <c r="D215" s="145" t="s">
        <v>163</v>
      </c>
      <c r="E215" s="159" t="s">
        <v>28</v>
      </c>
      <c r="F215" s="160" t="s">
        <v>167</v>
      </c>
      <c r="H215" s="161">
        <v>8.75</v>
      </c>
      <c r="I215" s="162"/>
      <c r="L215" s="158"/>
      <c r="M215" s="163"/>
      <c r="T215" s="164"/>
      <c r="AT215" s="159" t="s">
        <v>163</v>
      </c>
      <c r="AU215" s="159" t="s">
        <v>82</v>
      </c>
      <c r="AV215" s="13" t="s">
        <v>157</v>
      </c>
      <c r="AW215" s="13" t="s">
        <v>35</v>
      </c>
      <c r="AX215" s="13" t="s">
        <v>80</v>
      </c>
      <c r="AY215" s="159" t="s">
        <v>150</v>
      </c>
    </row>
    <row r="216" spans="2:65" s="1" customFormat="1" ht="16.5" customHeight="1">
      <c r="B216" s="33"/>
      <c r="C216" s="132" t="s">
        <v>338</v>
      </c>
      <c r="D216" s="132" t="s">
        <v>152</v>
      </c>
      <c r="E216" s="133" t="s">
        <v>542</v>
      </c>
      <c r="F216" s="134" t="s">
        <v>543</v>
      </c>
      <c r="G216" s="135" t="s">
        <v>236</v>
      </c>
      <c r="H216" s="136">
        <v>8.75</v>
      </c>
      <c r="I216" s="137"/>
      <c r="J216" s="138">
        <f>ROUND(I216*H216,2)</f>
        <v>0</v>
      </c>
      <c r="K216" s="134" t="s">
        <v>156</v>
      </c>
      <c r="L216" s="33"/>
      <c r="M216" s="139" t="s">
        <v>28</v>
      </c>
      <c r="N216" s="140" t="s">
        <v>44</v>
      </c>
      <c r="P216" s="141">
        <f>O216*H216</f>
        <v>0</v>
      </c>
      <c r="Q216" s="141">
        <v>1.0000000000000001E-5</v>
      </c>
      <c r="R216" s="141">
        <f>Q216*H216</f>
        <v>8.7500000000000013E-5</v>
      </c>
      <c r="S216" s="141">
        <v>0</v>
      </c>
      <c r="T216" s="142">
        <f>S216*H216</f>
        <v>0</v>
      </c>
      <c r="AR216" s="143" t="s">
        <v>157</v>
      </c>
      <c r="AT216" s="143" t="s">
        <v>152</v>
      </c>
      <c r="AU216" s="143" t="s">
        <v>82</v>
      </c>
      <c r="AY216" s="18" t="s">
        <v>150</v>
      </c>
      <c r="BE216" s="144">
        <f>IF(N216="základní",J216,0)</f>
        <v>0</v>
      </c>
      <c r="BF216" s="144">
        <f>IF(N216="snížená",J216,0)</f>
        <v>0</v>
      </c>
      <c r="BG216" s="144">
        <f>IF(N216="zákl. přenesená",J216,0)</f>
        <v>0</v>
      </c>
      <c r="BH216" s="144">
        <f>IF(N216="sníž. přenesená",J216,0)</f>
        <v>0</v>
      </c>
      <c r="BI216" s="144">
        <f>IF(N216="nulová",J216,0)</f>
        <v>0</v>
      </c>
      <c r="BJ216" s="18" t="s">
        <v>80</v>
      </c>
      <c r="BK216" s="144">
        <f>ROUND(I216*H216,2)</f>
        <v>0</v>
      </c>
      <c r="BL216" s="18" t="s">
        <v>157</v>
      </c>
      <c r="BM216" s="143" t="s">
        <v>1149</v>
      </c>
    </row>
    <row r="217" spans="2:65" s="1" customFormat="1" ht="19.5">
      <c r="B217" s="33"/>
      <c r="D217" s="145" t="s">
        <v>159</v>
      </c>
      <c r="F217" s="146" t="s">
        <v>545</v>
      </c>
      <c r="I217" s="147"/>
      <c r="L217" s="33"/>
      <c r="M217" s="148"/>
      <c r="T217" s="54"/>
      <c r="AT217" s="18" t="s">
        <v>159</v>
      </c>
      <c r="AU217" s="18" t="s">
        <v>82</v>
      </c>
    </row>
    <row r="218" spans="2:65" s="1" customFormat="1" ht="11.25">
      <c r="B218" s="33"/>
      <c r="D218" s="149" t="s">
        <v>161</v>
      </c>
      <c r="F218" s="150" t="s">
        <v>546</v>
      </c>
      <c r="I218" s="147"/>
      <c r="L218" s="33"/>
      <c r="M218" s="148"/>
      <c r="T218" s="54"/>
      <c r="AT218" s="18" t="s">
        <v>161</v>
      </c>
      <c r="AU218" s="18" t="s">
        <v>82</v>
      </c>
    </row>
    <row r="219" spans="2:65" s="12" customFormat="1" ht="11.25">
      <c r="B219" s="151"/>
      <c r="D219" s="145" t="s">
        <v>163</v>
      </c>
      <c r="E219" s="152" t="s">
        <v>28</v>
      </c>
      <c r="F219" s="153" t="s">
        <v>1360</v>
      </c>
      <c r="H219" s="154">
        <v>8.75</v>
      </c>
      <c r="I219" s="155"/>
      <c r="L219" s="151"/>
      <c r="M219" s="156"/>
      <c r="T219" s="157"/>
      <c r="AT219" s="152" t="s">
        <v>163</v>
      </c>
      <c r="AU219" s="152" t="s">
        <v>82</v>
      </c>
      <c r="AV219" s="12" t="s">
        <v>82</v>
      </c>
      <c r="AW219" s="12" t="s">
        <v>35</v>
      </c>
      <c r="AX219" s="12" t="s">
        <v>80</v>
      </c>
      <c r="AY219" s="152" t="s">
        <v>150</v>
      </c>
    </row>
    <row r="220" spans="2:65" s="1" customFormat="1" ht="24.2" customHeight="1">
      <c r="B220" s="33"/>
      <c r="C220" s="132" t="s">
        <v>344</v>
      </c>
      <c r="D220" s="132" t="s">
        <v>152</v>
      </c>
      <c r="E220" s="133" t="s">
        <v>569</v>
      </c>
      <c r="F220" s="134" t="s">
        <v>570</v>
      </c>
      <c r="G220" s="135" t="s">
        <v>394</v>
      </c>
      <c r="H220" s="136">
        <v>107.12</v>
      </c>
      <c r="I220" s="137"/>
      <c r="J220" s="138">
        <f>ROUND(I220*H220,2)</f>
        <v>0</v>
      </c>
      <c r="K220" s="134" t="s">
        <v>156</v>
      </c>
      <c r="L220" s="33"/>
      <c r="M220" s="139" t="s">
        <v>28</v>
      </c>
      <c r="N220" s="140" t="s">
        <v>44</v>
      </c>
      <c r="P220" s="141">
        <f>O220*H220</f>
        <v>0</v>
      </c>
      <c r="Q220" s="141">
        <v>8.9779999999999999E-2</v>
      </c>
      <c r="R220" s="141">
        <f>Q220*H220</f>
        <v>9.6172336000000005</v>
      </c>
      <c r="S220" s="141">
        <v>0</v>
      </c>
      <c r="T220" s="142">
        <f>S220*H220</f>
        <v>0</v>
      </c>
      <c r="AR220" s="143" t="s">
        <v>157</v>
      </c>
      <c r="AT220" s="143" t="s">
        <v>152</v>
      </c>
      <c r="AU220" s="143" t="s">
        <v>82</v>
      </c>
      <c r="AY220" s="18" t="s">
        <v>150</v>
      </c>
      <c r="BE220" s="144">
        <f>IF(N220="základní",J220,0)</f>
        <v>0</v>
      </c>
      <c r="BF220" s="144">
        <f>IF(N220="snížená",J220,0)</f>
        <v>0</v>
      </c>
      <c r="BG220" s="144">
        <f>IF(N220="zákl. přenesená",J220,0)</f>
        <v>0</v>
      </c>
      <c r="BH220" s="144">
        <f>IF(N220="sníž. přenesená",J220,0)</f>
        <v>0</v>
      </c>
      <c r="BI220" s="144">
        <f>IF(N220="nulová",J220,0)</f>
        <v>0</v>
      </c>
      <c r="BJ220" s="18" t="s">
        <v>80</v>
      </c>
      <c r="BK220" s="144">
        <f>ROUND(I220*H220,2)</f>
        <v>0</v>
      </c>
      <c r="BL220" s="18" t="s">
        <v>157</v>
      </c>
      <c r="BM220" s="143" t="s">
        <v>571</v>
      </c>
    </row>
    <row r="221" spans="2:65" s="1" customFormat="1" ht="39">
      <c r="B221" s="33"/>
      <c r="D221" s="145" t="s">
        <v>159</v>
      </c>
      <c r="F221" s="146" t="s">
        <v>572</v>
      </c>
      <c r="I221" s="147"/>
      <c r="L221" s="33"/>
      <c r="M221" s="148"/>
      <c r="T221" s="54"/>
      <c r="AT221" s="18" t="s">
        <v>159</v>
      </c>
      <c r="AU221" s="18" t="s">
        <v>82</v>
      </c>
    </row>
    <row r="222" spans="2:65" s="1" customFormat="1" ht="11.25">
      <c r="B222" s="33"/>
      <c r="D222" s="149" t="s">
        <v>161</v>
      </c>
      <c r="F222" s="150" t="s">
        <v>573</v>
      </c>
      <c r="I222" s="147"/>
      <c r="L222" s="33"/>
      <c r="M222" s="148"/>
      <c r="T222" s="54"/>
      <c r="AT222" s="18" t="s">
        <v>161</v>
      </c>
      <c r="AU222" s="18" t="s">
        <v>82</v>
      </c>
    </row>
    <row r="223" spans="2:65" s="1" customFormat="1" ht="19.5">
      <c r="B223" s="33"/>
      <c r="D223" s="145" t="s">
        <v>192</v>
      </c>
      <c r="F223" s="165" t="s">
        <v>560</v>
      </c>
      <c r="I223" s="147"/>
      <c r="L223" s="33"/>
      <c r="M223" s="148"/>
      <c r="T223" s="54"/>
      <c r="AT223" s="18" t="s">
        <v>192</v>
      </c>
      <c r="AU223" s="18" t="s">
        <v>82</v>
      </c>
    </row>
    <row r="224" spans="2:65" s="12" customFormat="1" ht="11.25">
      <c r="B224" s="151"/>
      <c r="D224" s="145" t="s">
        <v>163</v>
      </c>
      <c r="E224" s="152" t="s">
        <v>28</v>
      </c>
      <c r="F224" s="153" t="s">
        <v>1361</v>
      </c>
      <c r="H224" s="154">
        <v>107.12</v>
      </c>
      <c r="I224" s="155"/>
      <c r="L224" s="151"/>
      <c r="M224" s="156"/>
      <c r="T224" s="157"/>
      <c r="AT224" s="152" t="s">
        <v>163</v>
      </c>
      <c r="AU224" s="152" t="s">
        <v>82</v>
      </c>
      <c r="AV224" s="12" t="s">
        <v>82</v>
      </c>
      <c r="AW224" s="12" t="s">
        <v>35</v>
      </c>
      <c r="AX224" s="12" t="s">
        <v>80</v>
      </c>
      <c r="AY224" s="152" t="s">
        <v>150</v>
      </c>
    </row>
    <row r="225" spans="2:65" s="1" customFormat="1" ht="33" customHeight="1">
      <c r="B225" s="33"/>
      <c r="C225" s="132" t="s">
        <v>350</v>
      </c>
      <c r="D225" s="132" t="s">
        <v>152</v>
      </c>
      <c r="E225" s="133" t="s">
        <v>1156</v>
      </c>
      <c r="F225" s="134" t="s">
        <v>1157</v>
      </c>
      <c r="G225" s="135" t="s">
        <v>394</v>
      </c>
      <c r="H225" s="136">
        <v>5</v>
      </c>
      <c r="I225" s="137"/>
      <c r="J225" s="138">
        <f>ROUND(I225*H225,2)</f>
        <v>0</v>
      </c>
      <c r="K225" s="134" t="s">
        <v>156</v>
      </c>
      <c r="L225" s="33"/>
      <c r="M225" s="139" t="s">
        <v>28</v>
      </c>
      <c r="N225" s="140" t="s">
        <v>44</v>
      </c>
      <c r="P225" s="141">
        <f>O225*H225</f>
        <v>0</v>
      </c>
      <c r="Q225" s="141">
        <v>0.15540000000000001</v>
      </c>
      <c r="R225" s="141">
        <f>Q225*H225</f>
        <v>0.77700000000000002</v>
      </c>
      <c r="S225" s="141">
        <v>0</v>
      </c>
      <c r="T225" s="142">
        <f>S225*H225</f>
        <v>0</v>
      </c>
      <c r="AR225" s="143" t="s">
        <v>157</v>
      </c>
      <c r="AT225" s="143" t="s">
        <v>152</v>
      </c>
      <c r="AU225" s="143" t="s">
        <v>82</v>
      </c>
      <c r="AY225" s="18" t="s">
        <v>150</v>
      </c>
      <c r="BE225" s="144">
        <f>IF(N225="základní",J225,0)</f>
        <v>0</v>
      </c>
      <c r="BF225" s="144">
        <f>IF(N225="snížená",J225,0)</f>
        <v>0</v>
      </c>
      <c r="BG225" s="144">
        <f>IF(N225="zákl. přenesená",J225,0)</f>
        <v>0</v>
      </c>
      <c r="BH225" s="144">
        <f>IF(N225="sníž. přenesená",J225,0)</f>
        <v>0</v>
      </c>
      <c r="BI225" s="144">
        <f>IF(N225="nulová",J225,0)</f>
        <v>0</v>
      </c>
      <c r="BJ225" s="18" t="s">
        <v>80</v>
      </c>
      <c r="BK225" s="144">
        <f>ROUND(I225*H225,2)</f>
        <v>0</v>
      </c>
      <c r="BL225" s="18" t="s">
        <v>157</v>
      </c>
      <c r="BM225" s="143" t="s">
        <v>1158</v>
      </c>
    </row>
    <row r="226" spans="2:65" s="1" customFormat="1" ht="29.25">
      <c r="B226" s="33"/>
      <c r="D226" s="145" t="s">
        <v>159</v>
      </c>
      <c r="F226" s="146" t="s">
        <v>1159</v>
      </c>
      <c r="I226" s="147"/>
      <c r="L226" s="33"/>
      <c r="M226" s="148"/>
      <c r="T226" s="54"/>
      <c r="AT226" s="18" t="s">
        <v>159</v>
      </c>
      <c r="AU226" s="18" t="s">
        <v>82</v>
      </c>
    </row>
    <row r="227" spans="2:65" s="1" customFormat="1" ht="11.25">
      <c r="B227" s="33"/>
      <c r="D227" s="149" t="s">
        <v>161</v>
      </c>
      <c r="F227" s="150" t="s">
        <v>1160</v>
      </c>
      <c r="I227" s="147"/>
      <c r="L227" s="33"/>
      <c r="M227" s="148"/>
      <c r="T227" s="54"/>
      <c r="AT227" s="18" t="s">
        <v>161</v>
      </c>
      <c r="AU227" s="18" t="s">
        <v>82</v>
      </c>
    </row>
    <row r="228" spans="2:65" s="12" customFormat="1" ht="11.25">
      <c r="B228" s="151"/>
      <c r="D228" s="145" t="s">
        <v>163</v>
      </c>
      <c r="E228" s="152" t="s">
        <v>28</v>
      </c>
      <c r="F228" s="153" t="s">
        <v>1362</v>
      </c>
      <c r="H228" s="154">
        <v>5</v>
      </c>
      <c r="I228" s="155"/>
      <c r="L228" s="151"/>
      <c r="M228" s="156"/>
      <c r="T228" s="157"/>
      <c r="AT228" s="152" t="s">
        <v>163</v>
      </c>
      <c r="AU228" s="152" t="s">
        <v>82</v>
      </c>
      <c r="AV228" s="12" t="s">
        <v>82</v>
      </c>
      <c r="AW228" s="12" t="s">
        <v>35</v>
      </c>
      <c r="AX228" s="12" t="s">
        <v>73</v>
      </c>
      <c r="AY228" s="152" t="s">
        <v>150</v>
      </c>
    </row>
    <row r="229" spans="2:65" s="13" customFormat="1" ht="11.25">
      <c r="B229" s="158"/>
      <c r="D229" s="145" t="s">
        <v>163</v>
      </c>
      <c r="E229" s="159" t="s">
        <v>28</v>
      </c>
      <c r="F229" s="160" t="s">
        <v>167</v>
      </c>
      <c r="H229" s="161">
        <v>5</v>
      </c>
      <c r="I229" s="162"/>
      <c r="L229" s="158"/>
      <c r="M229" s="163"/>
      <c r="T229" s="164"/>
      <c r="AT229" s="159" t="s">
        <v>163</v>
      </c>
      <c r="AU229" s="159" t="s">
        <v>82</v>
      </c>
      <c r="AV229" s="13" t="s">
        <v>157</v>
      </c>
      <c r="AW229" s="13" t="s">
        <v>35</v>
      </c>
      <c r="AX229" s="13" t="s">
        <v>80</v>
      </c>
      <c r="AY229" s="159" t="s">
        <v>150</v>
      </c>
    </row>
    <row r="230" spans="2:65" s="1" customFormat="1" ht="16.5" customHeight="1">
      <c r="B230" s="33"/>
      <c r="C230" s="166" t="s">
        <v>360</v>
      </c>
      <c r="D230" s="166" t="s">
        <v>215</v>
      </c>
      <c r="E230" s="167" t="s">
        <v>1363</v>
      </c>
      <c r="F230" s="168" t="s">
        <v>1364</v>
      </c>
      <c r="G230" s="169" t="s">
        <v>394</v>
      </c>
      <c r="H230" s="170">
        <v>0.5</v>
      </c>
      <c r="I230" s="171"/>
      <c r="J230" s="172">
        <f>ROUND(I230*H230,2)</f>
        <v>0</v>
      </c>
      <c r="K230" s="168" t="s">
        <v>156</v>
      </c>
      <c r="L230" s="173"/>
      <c r="M230" s="174" t="s">
        <v>28</v>
      </c>
      <c r="N230" s="175" t="s">
        <v>44</v>
      </c>
      <c r="P230" s="141">
        <f>O230*H230</f>
        <v>0</v>
      </c>
      <c r="Q230" s="141">
        <v>0.04</v>
      </c>
      <c r="R230" s="141">
        <f>Q230*H230</f>
        <v>0.02</v>
      </c>
      <c r="S230" s="141">
        <v>0</v>
      </c>
      <c r="T230" s="142">
        <f>S230*H230</f>
        <v>0</v>
      </c>
      <c r="AR230" s="143" t="s">
        <v>214</v>
      </c>
      <c r="AT230" s="143" t="s">
        <v>215</v>
      </c>
      <c r="AU230" s="143" t="s">
        <v>82</v>
      </c>
      <c r="AY230" s="18" t="s">
        <v>150</v>
      </c>
      <c r="BE230" s="144">
        <f>IF(N230="základní",J230,0)</f>
        <v>0</v>
      </c>
      <c r="BF230" s="144">
        <f>IF(N230="snížená",J230,0)</f>
        <v>0</v>
      </c>
      <c r="BG230" s="144">
        <f>IF(N230="zákl. přenesená",J230,0)</f>
        <v>0</v>
      </c>
      <c r="BH230" s="144">
        <f>IF(N230="sníž. přenesená",J230,0)</f>
        <v>0</v>
      </c>
      <c r="BI230" s="144">
        <f>IF(N230="nulová",J230,0)</f>
        <v>0</v>
      </c>
      <c r="BJ230" s="18" t="s">
        <v>80</v>
      </c>
      <c r="BK230" s="144">
        <f>ROUND(I230*H230,2)</f>
        <v>0</v>
      </c>
      <c r="BL230" s="18" t="s">
        <v>157</v>
      </c>
      <c r="BM230" s="143" t="s">
        <v>1365</v>
      </c>
    </row>
    <row r="231" spans="2:65" s="1" customFormat="1" ht="11.25">
      <c r="B231" s="33"/>
      <c r="D231" s="145" t="s">
        <v>159</v>
      </c>
      <c r="F231" s="146" t="s">
        <v>1364</v>
      </c>
      <c r="I231" s="147"/>
      <c r="L231" s="33"/>
      <c r="M231" s="148"/>
      <c r="T231" s="54"/>
      <c r="AT231" s="18" t="s">
        <v>159</v>
      </c>
      <c r="AU231" s="18" t="s">
        <v>82</v>
      </c>
    </row>
    <row r="232" spans="2:65" s="12" customFormat="1" ht="11.25">
      <c r="B232" s="151"/>
      <c r="D232" s="145" t="s">
        <v>163</v>
      </c>
      <c r="E232" s="152" t="s">
        <v>28</v>
      </c>
      <c r="F232" s="153" t="s">
        <v>1366</v>
      </c>
      <c r="H232" s="154">
        <v>0.5</v>
      </c>
      <c r="I232" s="155"/>
      <c r="L232" s="151"/>
      <c r="M232" s="156"/>
      <c r="T232" s="157"/>
      <c r="AT232" s="152" t="s">
        <v>163</v>
      </c>
      <c r="AU232" s="152" t="s">
        <v>82</v>
      </c>
      <c r="AV232" s="12" t="s">
        <v>82</v>
      </c>
      <c r="AW232" s="12" t="s">
        <v>35</v>
      </c>
      <c r="AX232" s="12" t="s">
        <v>80</v>
      </c>
      <c r="AY232" s="152" t="s">
        <v>150</v>
      </c>
    </row>
    <row r="233" spans="2:65" s="1" customFormat="1" ht="24.2" customHeight="1">
      <c r="B233" s="33"/>
      <c r="C233" s="166" t="s">
        <v>366</v>
      </c>
      <c r="D233" s="166" t="s">
        <v>215</v>
      </c>
      <c r="E233" s="167" t="s">
        <v>1167</v>
      </c>
      <c r="F233" s="168" t="s">
        <v>1168</v>
      </c>
      <c r="G233" s="169" t="s">
        <v>394</v>
      </c>
      <c r="H233" s="170">
        <v>3.8250000000000002</v>
      </c>
      <c r="I233" s="171"/>
      <c r="J233" s="172">
        <f>ROUND(I233*H233,2)</f>
        <v>0</v>
      </c>
      <c r="K233" s="168" t="s">
        <v>156</v>
      </c>
      <c r="L233" s="173"/>
      <c r="M233" s="174" t="s">
        <v>28</v>
      </c>
      <c r="N233" s="175" t="s">
        <v>44</v>
      </c>
      <c r="P233" s="141">
        <f>O233*H233</f>
        <v>0</v>
      </c>
      <c r="Q233" s="141">
        <v>4.8300000000000003E-2</v>
      </c>
      <c r="R233" s="141">
        <f>Q233*H233</f>
        <v>0.18474750000000001</v>
      </c>
      <c r="S233" s="141">
        <v>0</v>
      </c>
      <c r="T233" s="142">
        <f>S233*H233</f>
        <v>0</v>
      </c>
      <c r="AR233" s="143" t="s">
        <v>214</v>
      </c>
      <c r="AT233" s="143" t="s">
        <v>215</v>
      </c>
      <c r="AU233" s="143" t="s">
        <v>82</v>
      </c>
      <c r="AY233" s="18" t="s">
        <v>150</v>
      </c>
      <c r="BE233" s="144">
        <f>IF(N233="základní",J233,0)</f>
        <v>0</v>
      </c>
      <c r="BF233" s="144">
        <f>IF(N233="snížená",J233,0)</f>
        <v>0</v>
      </c>
      <c r="BG233" s="144">
        <f>IF(N233="zákl. přenesená",J233,0)</f>
        <v>0</v>
      </c>
      <c r="BH233" s="144">
        <f>IF(N233="sníž. přenesená",J233,0)</f>
        <v>0</v>
      </c>
      <c r="BI233" s="144">
        <f>IF(N233="nulová",J233,0)</f>
        <v>0</v>
      </c>
      <c r="BJ233" s="18" t="s">
        <v>80</v>
      </c>
      <c r="BK233" s="144">
        <f>ROUND(I233*H233,2)</f>
        <v>0</v>
      </c>
      <c r="BL233" s="18" t="s">
        <v>157</v>
      </c>
      <c r="BM233" s="143" t="s">
        <v>1169</v>
      </c>
    </row>
    <row r="234" spans="2:65" s="1" customFormat="1" ht="11.25">
      <c r="B234" s="33"/>
      <c r="D234" s="145" t="s">
        <v>159</v>
      </c>
      <c r="F234" s="146" t="s">
        <v>1168</v>
      </c>
      <c r="I234" s="147"/>
      <c r="L234" s="33"/>
      <c r="M234" s="148"/>
      <c r="T234" s="54"/>
      <c r="AT234" s="18" t="s">
        <v>159</v>
      </c>
      <c r="AU234" s="18" t="s">
        <v>82</v>
      </c>
    </row>
    <row r="235" spans="2:65" s="12" customFormat="1" ht="11.25">
      <c r="B235" s="151"/>
      <c r="D235" s="145" t="s">
        <v>163</v>
      </c>
      <c r="E235" s="152" t="s">
        <v>28</v>
      </c>
      <c r="F235" s="153" t="s">
        <v>1367</v>
      </c>
      <c r="H235" s="154">
        <v>3.75</v>
      </c>
      <c r="I235" s="155"/>
      <c r="L235" s="151"/>
      <c r="M235" s="156"/>
      <c r="T235" s="157"/>
      <c r="AT235" s="152" t="s">
        <v>163</v>
      </c>
      <c r="AU235" s="152" t="s">
        <v>82</v>
      </c>
      <c r="AV235" s="12" t="s">
        <v>82</v>
      </c>
      <c r="AW235" s="12" t="s">
        <v>35</v>
      </c>
      <c r="AX235" s="12" t="s">
        <v>80</v>
      </c>
      <c r="AY235" s="152" t="s">
        <v>150</v>
      </c>
    </row>
    <row r="236" spans="2:65" s="12" customFormat="1" ht="11.25">
      <c r="B236" s="151"/>
      <c r="D236" s="145" t="s">
        <v>163</v>
      </c>
      <c r="F236" s="153" t="s">
        <v>1368</v>
      </c>
      <c r="H236" s="154">
        <v>3.8250000000000002</v>
      </c>
      <c r="I236" s="155"/>
      <c r="L236" s="151"/>
      <c r="M236" s="156"/>
      <c r="T236" s="157"/>
      <c r="AT236" s="152" t="s">
        <v>163</v>
      </c>
      <c r="AU236" s="152" t="s">
        <v>82</v>
      </c>
      <c r="AV236" s="12" t="s">
        <v>82</v>
      </c>
      <c r="AW236" s="12" t="s">
        <v>4</v>
      </c>
      <c r="AX236" s="12" t="s">
        <v>80</v>
      </c>
      <c r="AY236" s="152" t="s">
        <v>150</v>
      </c>
    </row>
    <row r="237" spans="2:65" s="1" customFormat="1" ht="24.2" customHeight="1">
      <c r="B237" s="33"/>
      <c r="C237" s="166" t="s">
        <v>375</v>
      </c>
      <c r="D237" s="166" t="s">
        <v>215</v>
      </c>
      <c r="E237" s="167" t="s">
        <v>1172</v>
      </c>
      <c r="F237" s="168" t="s">
        <v>1173</v>
      </c>
      <c r="G237" s="169" t="s">
        <v>394</v>
      </c>
      <c r="H237" s="170">
        <v>1</v>
      </c>
      <c r="I237" s="171"/>
      <c r="J237" s="172">
        <f>ROUND(I237*H237,2)</f>
        <v>0</v>
      </c>
      <c r="K237" s="168" t="s">
        <v>156</v>
      </c>
      <c r="L237" s="173"/>
      <c r="M237" s="174" t="s">
        <v>28</v>
      </c>
      <c r="N237" s="175" t="s">
        <v>44</v>
      </c>
      <c r="P237" s="141">
        <f>O237*H237</f>
        <v>0</v>
      </c>
      <c r="Q237" s="141">
        <v>6.5670000000000006E-2</v>
      </c>
      <c r="R237" s="141">
        <f>Q237*H237</f>
        <v>6.5670000000000006E-2</v>
      </c>
      <c r="S237" s="141">
        <v>0</v>
      </c>
      <c r="T237" s="142">
        <f>S237*H237</f>
        <v>0</v>
      </c>
      <c r="AR237" s="143" t="s">
        <v>214</v>
      </c>
      <c r="AT237" s="143" t="s">
        <v>215</v>
      </c>
      <c r="AU237" s="143" t="s">
        <v>82</v>
      </c>
      <c r="AY237" s="18" t="s">
        <v>150</v>
      </c>
      <c r="BE237" s="144">
        <f>IF(N237="základní",J237,0)</f>
        <v>0</v>
      </c>
      <c r="BF237" s="144">
        <f>IF(N237="snížená",J237,0)</f>
        <v>0</v>
      </c>
      <c r="BG237" s="144">
        <f>IF(N237="zákl. přenesená",J237,0)</f>
        <v>0</v>
      </c>
      <c r="BH237" s="144">
        <f>IF(N237="sníž. přenesená",J237,0)</f>
        <v>0</v>
      </c>
      <c r="BI237" s="144">
        <f>IF(N237="nulová",J237,0)</f>
        <v>0</v>
      </c>
      <c r="BJ237" s="18" t="s">
        <v>80</v>
      </c>
      <c r="BK237" s="144">
        <f>ROUND(I237*H237,2)</f>
        <v>0</v>
      </c>
      <c r="BL237" s="18" t="s">
        <v>157</v>
      </c>
      <c r="BM237" s="143" t="s">
        <v>1174</v>
      </c>
    </row>
    <row r="238" spans="2:65" s="1" customFormat="1" ht="11.25">
      <c r="B238" s="33"/>
      <c r="D238" s="145" t="s">
        <v>159</v>
      </c>
      <c r="F238" s="146" t="s">
        <v>1173</v>
      </c>
      <c r="I238" s="147"/>
      <c r="L238" s="33"/>
      <c r="M238" s="148"/>
      <c r="T238" s="54"/>
      <c r="AT238" s="18" t="s">
        <v>159</v>
      </c>
      <c r="AU238" s="18" t="s">
        <v>82</v>
      </c>
    </row>
    <row r="239" spans="2:65" s="12" customFormat="1" ht="11.25">
      <c r="B239" s="151"/>
      <c r="D239" s="145" t="s">
        <v>163</v>
      </c>
      <c r="E239" s="152" t="s">
        <v>28</v>
      </c>
      <c r="F239" s="153" t="s">
        <v>612</v>
      </c>
      <c r="H239" s="154">
        <v>1</v>
      </c>
      <c r="I239" s="155"/>
      <c r="L239" s="151"/>
      <c r="M239" s="156"/>
      <c r="T239" s="157"/>
      <c r="AT239" s="152" t="s">
        <v>163</v>
      </c>
      <c r="AU239" s="152" t="s">
        <v>82</v>
      </c>
      <c r="AV239" s="12" t="s">
        <v>82</v>
      </c>
      <c r="AW239" s="12" t="s">
        <v>35</v>
      </c>
      <c r="AX239" s="12" t="s">
        <v>73</v>
      </c>
      <c r="AY239" s="152" t="s">
        <v>150</v>
      </c>
    </row>
    <row r="240" spans="2:65" s="13" customFormat="1" ht="11.25">
      <c r="B240" s="158"/>
      <c r="D240" s="145" t="s">
        <v>163</v>
      </c>
      <c r="E240" s="159" t="s">
        <v>28</v>
      </c>
      <c r="F240" s="160" t="s">
        <v>167</v>
      </c>
      <c r="H240" s="161">
        <v>1</v>
      </c>
      <c r="I240" s="162"/>
      <c r="L240" s="158"/>
      <c r="M240" s="163"/>
      <c r="T240" s="164"/>
      <c r="AT240" s="159" t="s">
        <v>163</v>
      </c>
      <c r="AU240" s="159" t="s">
        <v>82</v>
      </c>
      <c r="AV240" s="13" t="s">
        <v>157</v>
      </c>
      <c r="AW240" s="13" t="s">
        <v>35</v>
      </c>
      <c r="AX240" s="13" t="s">
        <v>80</v>
      </c>
      <c r="AY240" s="159" t="s">
        <v>150</v>
      </c>
    </row>
    <row r="241" spans="2:65" s="1" customFormat="1" ht="16.5" customHeight="1">
      <c r="B241" s="33"/>
      <c r="C241" s="132" t="s">
        <v>383</v>
      </c>
      <c r="D241" s="132" t="s">
        <v>152</v>
      </c>
      <c r="E241" s="133" t="s">
        <v>588</v>
      </c>
      <c r="F241" s="134" t="s">
        <v>589</v>
      </c>
      <c r="G241" s="135" t="s">
        <v>417</v>
      </c>
      <c r="H241" s="136">
        <v>7</v>
      </c>
      <c r="I241" s="137"/>
      <c r="J241" s="138">
        <f>ROUND(I241*H241,2)</f>
        <v>0</v>
      </c>
      <c r="K241" s="134" t="s">
        <v>28</v>
      </c>
      <c r="L241" s="33"/>
      <c r="M241" s="139" t="s">
        <v>28</v>
      </c>
      <c r="N241" s="140" t="s">
        <v>44</v>
      </c>
      <c r="P241" s="141">
        <f>O241*H241</f>
        <v>0</v>
      </c>
      <c r="Q241" s="141">
        <v>0</v>
      </c>
      <c r="R241" s="141">
        <f>Q241*H241</f>
        <v>0</v>
      </c>
      <c r="S241" s="141">
        <v>0</v>
      </c>
      <c r="T241" s="142">
        <f>S241*H241</f>
        <v>0</v>
      </c>
      <c r="AR241" s="143" t="s">
        <v>157</v>
      </c>
      <c r="AT241" s="143" t="s">
        <v>152</v>
      </c>
      <c r="AU241" s="143" t="s">
        <v>82</v>
      </c>
      <c r="AY241" s="18" t="s">
        <v>150</v>
      </c>
      <c r="BE241" s="144">
        <f>IF(N241="základní",J241,0)</f>
        <v>0</v>
      </c>
      <c r="BF241" s="144">
        <f>IF(N241="snížená",J241,0)</f>
        <v>0</v>
      </c>
      <c r="BG241" s="144">
        <f>IF(N241="zákl. přenesená",J241,0)</f>
        <v>0</v>
      </c>
      <c r="BH241" s="144">
        <f>IF(N241="sníž. přenesená",J241,0)</f>
        <v>0</v>
      </c>
      <c r="BI241" s="144">
        <f>IF(N241="nulová",J241,0)</f>
        <v>0</v>
      </c>
      <c r="BJ241" s="18" t="s">
        <v>80</v>
      </c>
      <c r="BK241" s="144">
        <f>ROUND(I241*H241,2)</f>
        <v>0</v>
      </c>
      <c r="BL241" s="18" t="s">
        <v>157</v>
      </c>
      <c r="BM241" s="143" t="s">
        <v>590</v>
      </c>
    </row>
    <row r="242" spans="2:65" s="1" customFormat="1" ht="11.25">
      <c r="B242" s="33"/>
      <c r="D242" s="145" t="s">
        <v>159</v>
      </c>
      <c r="F242" s="146" t="s">
        <v>589</v>
      </c>
      <c r="I242" s="147"/>
      <c r="L242" s="33"/>
      <c r="M242" s="148"/>
      <c r="T242" s="54"/>
      <c r="AT242" s="18" t="s">
        <v>159</v>
      </c>
      <c r="AU242" s="18" t="s">
        <v>82</v>
      </c>
    </row>
    <row r="243" spans="2:65" s="12" customFormat="1" ht="11.25">
      <c r="B243" s="151"/>
      <c r="D243" s="145" t="s">
        <v>163</v>
      </c>
      <c r="E243" s="152" t="s">
        <v>28</v>
      </c>
      <c r="F243" s="153" t="s">
        <v>1369</v>
      </c>
      <c r="H243" s="154">
        <v>7</v>
      </c>
      <c r="I243" s="155"/>
      <c r="L243" s="151"/>
      <c r="M243" s="156"/>
      <c r="T243" s="157"/>
      <c r="AT243" s="152" t="s">
        <v>163</v>
      </c>
      <c r="AU243" s="152" t="s">
        <v>82</v>
      </c>
      <c r="AV243" s="12" t="s">
        <v>82</v>
      </c>
      <c r="AW243" s="12" t="s">
        <v>35</v>
      </c>
      <c r="AX243" s="12" t="s">
        <v>80</v>
      </c>
      <c r="AY243" s="152" t="s">
        <v>150</v>
      </c>
    </row>
    <row r="244" spans="2:65" s="1" customFormat="1" ht="24.2" customHeight="1">
      <c r="B244" s="33"/>
      <c r="C244" s="132" t="s">
        <v>391</v>
      </c>
      <c r="D244" s="132" t="s">
        <v>152</v>
      </c>
      <c r="E244" s="133" t="s">
        <v>592</v>
      </c>
      <c r="F244" s="134" t="s">
        <v>593</v>
      </c>
      <c r="G244" s="135" t="s">
        <v>394</v>
      </c>
      <c r="H244" s="136">
        <v>87.61</v>
      </c>
      <c r="I244" s="137"/>
      <c r="J244" s="138">
        <f>ROUND(I244*H244,2)</f>
        <v>0</v>
      </c>
      <c r="K244" s="134" t="s">
        <v>156</v>
      </c>
      <c r="L244" s="33"/>
      <c r="M244" s="139" t="s">
        <v>28</v>
      </c>
      <c r="N244" s="140" t="s">
        <v>44</v>
      </c>
      <c r="P244" s="141">
        <f>O244*H244</f>
        <v>0</v>
      </c>
      <c r="Q244" s="141">
        <v>0.16849</v>
      </c>
      <c r="R244" s="141">
        <f>Q244*H244</f>
        <v>14.761408899999999</v>
      </c>
      <c r="S244" s="141">
        <v>0</v>
      </c>
      <c r="T244" s="142">
        <f>S244*H244</f>
        <v>0</v>
      </c>
      <c r="AR244" s="143" t="s">
        <v>157</v>
      </c>
      <c r="AT244" s="143" t="s">
        <v>152</v>
      </c>
      <c r="AU244" s="143" t="s">
        <v>82</v>
      </c>
      <c r="AY244" s="18" t="s">
        <v>150</v>
      </c>
      <c r="BE244" s="144">
        <f>IF(N244="základní",J244,0)</f>
        <v>0</v>
      </c>
      <c r="BF244" s="144">
        <f>IF(N244="snížená",J244,0)</f>
        <v>0</v>
      </c>
      <c r="BG244" s="144">
        <f>IF(N244="zákl. přenesená",J244,0)</f>
        <v>0</v>
      </c>
      <c r="BH244" s="144">
        <f>IF(N244="sníž. přenesená",J244,0)</f>
        <v>0</v>
      </c>
      <c r="BI244" s="144">
        <f>IF(N244="nulová",J244,0)</f>
        <v>0</v>
      </c>
      <c r="BJ244" s="18" t="s">
        <v>80</v>
      </c>
      <c r="BK244" s="144">
        <f>ROUND(I244*H244,2)</f>
        <v>0</v>
      </c>
      <c r="BL244" s="18" t="s">
        <v>157</v>
      </c>
      <c r="BM244" s="143" t="s">
        <v>594</v>
      </c>
    </row>
    <row r="245" spans="2:65" s="1" customFormat="1" ht="29.25">
      <c r="B245" s="33"/>
      <c r="D245" s="145" t="s">
        <v>159</v>
      </c>
      <c r="F245" s="146" t="s">
        <v>595</v>
      </c>
      <c r="I245" s="147"/>
      <c r="L245" s="33"/>
      <c r="M245" s="148"/>
      <c r="T245" s="54"/>
      <c r="AT245" s="18" t="s">
        <v>159</v>
      </c>
      <c r="AU245" s="18" t="s">
        <v>82</v>
      </c>
    </row>
    <row r="246" spans="2:65" s="1" customFormat="1" ht="11.25">
      <c r="B246" s="33"/>
      <c r="D246" s="149" t="s">
        <v>161</v>
      </c>
      <c r="F246" s="150" t="s">
        <v>596</v>
      </c>
      <c r="I246" s="147"/>
      <c r="L246" s="33"/>
      <c r="M246" s="148"/>
      <c r="T246" s="54"/>
      <c r="AT246" s="18" t="s">
        <v>161</v>
      </c>
      <c r="AU246" s="18" t="s">
        <v>82</v>
      </c>
    </row>
    <row r="247" spans="2:65" s="12" customFormat="1" ht="11.25">
      <c r="B247" s="151"/>
      <c r="D247" s="145" t="s">
        <v>163</v>
      </c>
      <c r="E247" s="152" t="s">
        <v>28</v>
      </c>
      <c r="F247" s="153" t="s">
        <v>1370</v>
      </c>
      <c r="H247" s="154">
        <v>87.61</v>
      </c>
      <c r="I247" s="155"/>
      <c r="L247" s="151"/>
      <c r="M247" s="156"/>
      <c r="T247" s="157"/>
      <c r="AT247" s="152" t="s">
        <v>163</v>
      </c>
      <c r="AU247" s="152" t="s">
        <v>82</v>
      </c>
      <c r="AV247" s="12" t="s">
        <v>82</v>
      </c>
      <c r="AW247" s="12" t="s">
        <v>35</v>
      </c>
      <c r="AX247" s="12" t="s">
        <v>73</v>
      </c>
      <c r="AY247" s="152" t="s">
        <v>150</v>
      </c>
    </row>
    <row r="248" spans="2:65" s="13" customFormat="1" ht="11.25">
      <c r="B248" s="158"/>
      <c r="D248" s="145" t="s">
        <v>163</v>
      </c>
      <c r="E248" s="159" t="s">
        <v>28</v>
      </c>
      <c r="F248" s="160" t="s">
        <v>167</v>
      </c>
      <c r="H248" s="161">
        <v>87.61</v>
      </c>
      <c r="I248" s="162"/>
      <c r="L248" s="158"/>
      <c r="M248" s="163"/>
      <c r="T248" s="164"/>
      <c r="AT248" s="159" t="s">
        <v>163</v>
      </c>
      <c r="AU248" s="159" t="s">
        <v>82</v>
      </c>
      <c r="AV248" s="13" t="s">
        <v>157</v>
      </c>
      <c r="AW248" s="13" t="s">
        <v>35</v>
      </c>
      <c r="AX248" s="13" t="s">
        <v>80</v>
      </c>
      <c r="AY248" s="159" t="s">
        <v>150</v>
      </c>
    </row>
    <row r="249" spans="2:65" s="1" customFormat="1" ht="16.5" customHeight="1">
      <c r="B249" s="33"/>
      <c r="C249" s="166" t="s">
        <v>398</v>
      </c>
      <c r="D249" s="166" t="s">
        <v>215</v>
      </c>
      <c r="E249" s="167" t="s">
        <v>615</v>
      </c>
      <c r="F249" s="168" t="s">
        <v>616</v>
      </c>
      <c r="G249" s="169" t="s">
        <v>394</v>
      </c>
      <c r="H249" s="170">
        <v>39.658000000000001</v>
      </c>
      <c r="I249" s="171"/>
      <c r="J249" s="172">
        <f>ROUND(I249*H249,2)</f>
        <v>0</v>
      </c>
      <c r="K249" s="168" t="s">
        <v>156</v>
      </c>
      <c r="L249" s="173"/>
      <c r="M249" s="174" t="s">
        <v>28</v>
      </c>
      <c r="N249" s="175" t="s">
        <v>44</v>
      </c>
      <c r="P249" s="141">
        <f>O249*H249</f>
        <v>0</v>
      </c>
      <c r="Q249" s="141">
        <v>0.125</v>
      </c>
      <c r="R249" s="141">
        <f>Q249*H249</f>
        <v>4.9572500000000002</v>
      </c>
      <c r="S249" s="141">
        <v>0</v>
      </c>
      <c r="T249" s="142">
        <f>S249*H249</f>
        <v>0</v>
      </c>
      <c r="AR249" s="143" t="s">
        <v>214</v>
      </c>
      <c r="AT249" s="143" t="s">
        <v>215</v>
      </c>
      <c r="AU249" s="143" t="s">
        <v>82</v>
      </c>
      <c r="AY249" s="18" t="s">
        <v>150</v>
      </c>
      <c r="BE249" s="144">
        <f>IF(N249="základní",J249,0)</f>
        <v>0</v>
      </c>
      <c r="BF249" s="144">
        <f>IF(N249="snížená",J249,0)</f>
        <v>0</v>
      </c>
      <c r="BG249" s="144">
        <f>IF(N249="zákl. přenesená",J249,0)</f>
        <v>0</v>
      </c>
      <c r="BH249" s="144">
        <f>IF(N249="sníž. přenesená",J249,0)</f>
        <v>0</v>
      </c>
      <c r="BI249" s="144">
        <f>IF(N249="nulová",J249,0)</f>
        <v>0</v>
      </c>
      <c r="BJ249" s="18" t="s">
        <v>80</v>
      </c>
      <c r="BK249" s="144">
        <f>ROUND(I249*H249,2)</f>
        <v>0</v>
      </c>
      <c r="BL249" s="18" t="s">
        <v>157</v>
      </c>
      <c r="BM249" s="143" t="s">
        <v>617</v>
      </c>
    </row>
    <row r="250" spans="2:65" s="1" customFormat="1" ht="11.25">
      <c r="B250" s="33"/>
      <c r="D250" s="145" t="s">
        <v>159</v>
      </c>
      <c r="F250" s="146" t="s">
        <v>616</v>
      </c>
      <c r="I250" s="147"/>
      <c r="L250" s="33"/>
      <c r="M250" s="148"/>
      <c r="T250" s="54"/>
      <c r="AT250" s="18" t="s">
        <v>159</v>
      </c>
      <c r="AU250" s="18" t="s">
        <v>82</v>
      </c>
    </row>
    <row r="251" spans="2:65" s="1" customFormat="1" ht="19.5">
      <c r="B251" s="33"/>
      <c r="D251" s="145" t="s">
        <v>192</v>
      </c>
      <c r="F251" s="165" t="s">
        <v>618</v>
      </c>
      <c r="I251" s="147"/>
      <c r="L251" s="33"/>
      <c r="M251" s="148"/>
      <c r="T251" s="54"/>
      <c r="AT251" s="18" t="s">
        <v>192</v>
      </c>
      <c r="AU251" s="18" t="s">
        <v>82</v>
      </c>
    </row>
    <row r="252" spans="2:65" s="12" customFormat="1" ht="11.25">
      <c r="B252" s="151"/>
      <c r="D252" s="145" t="s">
        <v>163</v>
      </c>
      <c r="E252" s="152" t="s">
        <v>28</v>
      </c>
      <c r="F252" s="153" t="s">
        <v>1371</v>
      </c>
      <c r="H252" s="154">
        <v>38.880000000000003</v>
      </c>
      <c r="I252" s="155"/>
      <c r="L252" s="151"/>
      <c r="M252" s="156"/>
      <c r="T252" s="157"/>
      <c r="AT252" s="152" t="s">
        <v>163</v>
      </c>
      <c r="AU252" s="152" t="s">
        <v>82</v>
      </c>
      <c r="AV252" s="12" t="s">
        <v>82</v>
      </c>
      <c r="AW252" s="12" t="s">
        <v>35</v>
      </c>
      <c r="AX252" s="12" t="s">
        <v>80</v>
      </c>
      <c r="AY252" s="152" t="s">
        <v>150</v>
      </c>
    </row>
    <row r="253" spans="2:65" s="12" customFormat="1" ht="11.25">
      <c r="B253" s="151"/>
      <c r="D253" s="145" t="s">
        <v>163</v>
      </c>
      <c r="F253" s="153" t="s">
        <v>1372</v>
      </c>
      <c r="H253" s="154">
        <v>39.658000000000001</v>
      </c>
      <c r="I253" s="155"/>
      <c r="L253" s="151"/>
      <c r="M253" s="156"/>
      <c r="T253" s="157"/>
      <c r="AT253" s="152" t="s">
        <v>163</v>
      </c>
      <c r="AU253" s="152" t="s">
        <v>82</v>
      </c>
      <c r="AV253" s="12" t="s">
        <v>82</v>
      </c>
      <c r="AW253" s="12" t="s">
        <v>4</v>
      </c>
      <c r="AX253" s="12" t="s">
        <v>80</v>
      </c>
      <c r="AY253" s="152" t="s">
        <v>150</v>
      </c>
    </row>
    <row r="254" spans="2:65" s="1" customFormat="1" ht="24.2" customHeight="1">
      <c r="B254" s="33"/>
      <c r="C254" s="166" t="s">
        <v>405</v>
      </c>
      <c r="D254" s="166" t="s">
        <v>215</v>
      </c>
      <c r="E254" s="167" t="s">
        <v>1373</v>
      </c>
      <c r="F254" s="168" t="s">
        <v>1374</v>
      </c>
      <c r="G254" s="169" t="s">
        <v>394</v>
      </c>
      <c r="H254" s="170">
        <v>1.153</v>
      </c>
      <c r="I254" s="171"/>
      <c r="J254" s="172">
        <f>ROUND(I254*H254,2)</f>
        <v>0</v>
      </c>
      <c r="K254" s="168" t="s">
        <v>156</v>
      </c>
      <c r="L254" s="173"/>
      <c r="M254" s="174" t="s">
        <v>28</v>
      </c>
      <c r="N254" s="175" t="s">
        <v>44</v>
      </c>
      <c r="P254" s="141">
        <f>O254*H254</f>
        <v>0</v>
      </c>
      <c r="Q254" s="141">
        <v>0.125</v>
      </c>
      <c r="R254" s="141">
        <f>Q254*H254</f>
        <v>0.144125</v>
      </c>
      <c r="S254" s="141">
        <v>0</v>
      </c>
      <c r="T254" s="142">
        <f>S254*H254</f>
        <v>0</v>
      </c>
      <c r="AR254" s="143" t="s">
        <v>214</v>
      </c>
      <c r="AT254" s="143" t="s">
        <v>215</v>
      </c>
      <c r="AU254" s="143" t="s">
        <v>82</v>
      </c>
      <c r="AY254" s="18" t="s">
        <v>150</v>
      </c>
      <c r="BE254" s="144">
        <f>IF(N254="základní",J254,0)</f>
        <v>0</v>
      </c>
      <c r="BF254" s="144">
        <f>IF(N254="snížená",J254,0)</f>
        <v>0</v>
      </c>
      <c r="BG254" s="144">
        <f>IF(N254="zákl. přenesená",J254,0)</f>
        <v>0</v>
      </c>
      <c r="BH254" s="144">
        <f>IF(N254="sníž. přenesená",J254,0)</f>
        <v>0</v>
      </c>
      <c r="BI254" s="144">
        <f>IF(N254="nulová",J254,0)</f>
        <v>0</v>
      </c>
      <c r="BJ254" s="18" t="s">
        <v>80</v>
      </c>
      <c r="BK254" s="144">
        <f>ROUND(I254*H254,2)</f>
        <v>0</v>
      </c>
      <c r="BL254" s="18" t="s">
        <v>157</v>
      </c>
      <c r="BM254" s="143" t="s">
        <v>1375</v>
      </c>
    </row>
    <row r="255" spans="2:65" s="1" customFormat="1" ht="11.25">
      <c r="B255" s="33"/>
      <c r="D255" s="145" t="s">
        <v>159</v>
      </c>
      <c r="F255" s="146" t="s">
        <v>1374</v>
      </c>
      <c r="I255" s="147"/>
      <c r="L255" s="33"/>
      <c r="M255" s="148"/>
      <c r="T255" s="54"/>
      <c r="AT255" s="18" t="s">
        <v>159</v>
      </c>
      <c r="AU255" s="18" t="s">
        <v>82</v>
      </c>
    </row>
    <row r="256" spans="2:65" s="12" customFormat="1" ht="11.25">
      <c r="B256" s="151"/>
      <c r="D256" s="145" t="s">
        <v>163</v>
      </c>
      <c r="E256" s="152" t="s">
        <v>28</v>
      </c>
      <c r="F256" s="153" t="s">
        <v>1376</v>
      </c>
      <c r="H256" s="154">
        <v>1.1299999999999999</v>
      </c>
      <c r="I256" s="155"/>
      <c r="L256" s="151"/>
      <c r="M256" s="156"/>
      <c r="T256" s="157"/>
      <c r="AT256" s="152" t="s">
        <v>163</v>
      </c>
      <c r="AU256" s="152" t="s">
        <v>82</v>
      </c>
      <c r="AV256" s="12" t="s">
        <v>82</v>
      </c>
      <c r="AW256" s="12" t="s">
        <v>35</v>
      </c>
      <c r="AX256" s="12" t="s">
        <v>80</v>
      </c>
      <c r="AY256" s="152" t="s">
        <v>150</v>
      </c>
    </row>
    <row r="257" spans="2:65" s="12" customFormat="1" ht="11.25">
      <c r="B257" s="151"/>
      <c r="D257" s="145" t="s">
        <v>163</v>
      </c>
      <c r="F257" s="153" t="s">
        <v>1377</v>
      </c>
      <c r="H257" s="154">
        <v>1.153</v>
      </c>
      <c r="I257" s="155"/>
      <c r="L257" s="151"/>
      <c r="M257" s="156"/>
      <c r="T257" s="157"/>
      <c r="AT257" s="152" t="s">
        <v>163</v>
      </c>
      <c r="AU257" s="152" t="s">
        <v>82</v>
      </c>
      <c r="AV257" s="12" t="s">
        <v>82</v>
      </c>
      <c r="AW257" s="12" t="s">
        <v>4</v>
      </c>
      <c r="AX257" s="12" t="s">
        <v>80</v>
      </c>
      <c r="AY257" s="152" t="s">
        <v>150</v>
      </c>
    </row>
    <row r="258" spans="2:65" s="1" customFormat="1" ht="16.5" customHeight="1">
      <c r="B258" s="33"/>
      <c r="C258" s="166" t="s">
        <v>410</v>
      </c>
      <c r="D258" s="166" t="s">
        <v>215</v>
      </c>
      <c r="E258" s="167" t="s">
        <v>622</v>
      </c>
      <c r="F258" s="168" t="s">
        <v>623</v>
      </c>
      <c r="G258" s="169" t="s">
        <v>394</v>
      </c>
      <c r="H258" s="170">
        <v>48.552</v>
      </c>
      <c r="I258" s="171"/>
      <c r="J258" s="172">
        <f>ROUND(I258*H258,2)</f>
        <v>0</v>
      </c>
      <c r="K258" s="168" t="s">
        <v>156</v>
      </c>
      <c r="L258" s="173"/>
      <c r="M258" s="174" t="s">
        <v>28</v>
      </c>
      <c r="N258" s="175" t="s">
        <v>44</v>
      </c>
      <c r="P258" s="141">
        <f>O258*H258</f>
        <v>0</v>
      </c>
      <c r="Q258" s="141">
        <v>0.15</v>
      </c>
      <c r="R258" s="141">
        <f>Q258*H258</f>
        <v>7.2827999999999999</v>
      </c>
      <c r="S258" s="141">
        <v>0</v>
      </c>
      <c r="T258" s="142">
        <f>S258*H258</f>
        <v>0</v>
      </c>
      <c r="AR258" s="143" t="s">
        <v>214</v>
      </c>
      <c r="AT258" s="143" t="s">
        <v>215</v>
      </c>
      <c r="AU258" s="143" t="s">
        <v>82</v>
      </c>
      <c r="AY258" s="18" t="s">
        <v>150</v>
      </c>
      <c r="BE258" s="144">
        <f>IF(N258="základní",J258,0)</f>
        <v>0</v>
      </c>
      <c r="BF258" s="144">
        <f>IF(N258="snížená",J258,0)</f>
        <v>0</v>
      </c>
      <c r="BG258" s="144">
        <f>IF(N258="zákl. přenesená",J258,0)</f>
        <v>0</v>
      </c>
      <c r="BH258" s="144">
        <f>IF(N258="sníž. přenesená",J258,0)</f>
        <v>0</v>
      </c>
      <c r="BI258" s="144">
        <f>IF(N258="nulová",J258,0)</f>
        <v>0</v>
      </c>
      <c r="BJ258" s="18" t="s">
        <v>80</v>
      </c>
      <c r="BK258" s="144">
        <f>ROUND(I258*H258,2)</f>
        <v>0</v>
      </c>
      <c r="BL258" s="18" t="s">
        <v>157</v>
      </c>
      <c r="BM258" s="143" t="s">
        <v>624</v>
      </c>
    </row>
    <row r="259" spans="2:65" s="1" customFormat="1" ht="11.25">
      <c r="B259" s="33"/>
      <c r="D259" s="145" t="s">
        <v>159</v>
      </c>
      <c r="F259" s="146" t="s">
        <v>623</v>
      </c>
      <c r="I259" s="147"/>
      <c r="L259" s="33"/>
      <c r="M259" s="148"/>
      <c r="T259" s="54"/>
      <c r="AT259" s="18" t="s">
        <v>159</v>
      </c>
      <c r="AU259" s="18" t="s">
        <v>82</v>
      </c>
    </row>
    <row r="260" spans="2:65" s="12" customFormat="1" ht="11.25">
      <c r="B260" s="151"/>
      <c r="D260" s="145" t="s">
        <v>163</v>
      </c>
      <c r="E260" s="152" t="s">
        <v>28</v>
      </c>
      <c r="F260" s="153" t="s">
        <v>1378</v>
      </c>
      <c r="H260" s="154">
        <v>47.6</v>
      </c>
      <c r="I260" s="155"/>
      <c r="L260" s="151"/>
      <c r="M260" s="156"/>
      <c r="T260" s="157"/>
      <c r="AT260" s="152" t="s">
        <v>163</v>
      </c>
      <c r="AU260" s="152" t="s">
        <v>82</v>
      </c>
      <c r="AV260" s="12" t="s">
        <v>82</v>
      </c>
      <c r="AW260" s="12" t="s">
        <v>35</v>
      </c>
      <c r="AX260" s="12" t="s">
        <v>80</v>
      </c>
      <c r="AY260" s="152" t="s">
        <v>150</v>
      </c>
    </row>
    <row r="261" spans="2:65" s="12" customFormat="1" ht="11.25">
      <c r="B261" s="151"/>
      <c r="D261" s="145" t="s">
        <v>163</v>
      </c>
      <c r="F261" s="153" t="s">
        <v>1379</v>
      </c>
      <c r="H261" s="154">
        <v>48.552</v>
      </c>
      <c r="I261" s="155"/>
      <c r="L261" s="151"/>
      <c r="M261" s="156"/>
      <c r="T261" s="157"/>
      <c r="AT261" s="152" t="s">
        <v>163</v>
      </c>
      <c r="AU261" s="152" t="s">
        <v>82</v>
      </c>
      <c r="AV261" s="12" t="s">
        <v>82</v>
      </c>
      <c r="AW261" s="12" t="s">
        <v>4</v>
      </c>
      <c r="AX261" s="12" t="s">
        <v>80</v>
      </c>
      <c r="AY261" s="152" t="s">
        <v>150</v>
      </c>
    </row>
    <row r="262" spans="2:65" s="1" customFormat="1" ht="24.2" customHeight="1">
      <c r="B262" s="33"/>
      <c r="C262" s="132" t="s">
        <v>414</v>
      </c>
      <c r="D262" s="132" t="s">
        <v>152</v>
      </c>
      <c r="E262" s="133" t="s">
        <v>661</v>
      </c>
      <c r="F262" s="134" t="s">
        <v>662</v>
      </c>
      <c r="G262" s="135" t="s">
        <v>394</v>
      </c>
      <c r="H262" s="136">
        <v>48</v>
      </c>
      <c r="I262" s="137"/>
      <c r="J262" s="138">
        <f>ROUND(I262*H262,2)</f>
        <v>0</v>
      </c>
      <c r="K262" s="134" t="s">
        <v>156</v>
      </c>
      <c r="L262" s="33"/>
      <c r="M262" s="139" t="s">
        <v>28</v>
      </c>
      <c r="N262" s="140" t="s">
        <v>44</v>
      </c>
      <c r="P262" s="141">
        <f>O262*H262</f>
        <v>0</v>
      </c>
      <c r="Q262" s="141">
        <v>0</v>
      </c>
      <c r="R262" s="141">
        <f>Q262*H262</f>
        <v>0</v>
      </c>
      <c r="S262" s="141">
        <v>0</v>
      </c>
      <c r="T262" s="142">
        <f>S262*H262</f>
        <v>0</v>
      </c>
      <c r="AR262" s="143" t="s">
        <v>157</v>
      </c>
      <c r="AT262" s="143" t="s">
        <v>152</v>
      </c>
      <c r="AU262" s="143" t="s">
        <v>82</v>
      </c>
      <c r="AY262" s="18" t="s">
        <v>150</v>
      </c>
      <c r="BE262" s="144">
        <f>IF(N262="základní",J262,0)</f>
        <v>0</v>
      </c>
      <c r="BF262" s="144">
        <f>IF(N262="snížená",J262,0)</f>
        <v>0</v>
      </c>
      <c r="BG262" s="144">
        <f>IF(N262="zákl. přenesená",J262,0)</f>
        <v>0</v>
      </c>
      <c r="BH262" s="144">
        <f>IF(N262="sníž. přenesená",J262,0)</f>
        <v>0</v>
      </c>
      <c r="BI262" s="144">
        <f>IF(N262="nulová",J262,0)</f>
        <v>0</v>
      </c>
      <c r="BJ262" s="18" t="s">
        <v>80</v>
      </c>
      <c r="BK262" s="144">
        <f>ROUND(I262*H262,2)</f>
        <v>0</v>
      </c>
      <c r="BL262" s="18" t="s">
        <v>157</v>
      </c>
      <c r="BM262" s="143" t="s">
        <v>663</v>
      </c>
    </row>
    <row r="263" spans="2:65" s="1" customFormat="1" ht="19.5">
      <c r="B263" s="33"/>
      <c r="D263" s="145" t="s">
        <v>159</v>
      </c>
      <c r="F263" s="146" t="s">
        <v>664</v>
      </c>
      <c r="I263" s="147"/>
      <c r="L263" s="33"/>
      <c r="M263" s="148"/>
      <c r="T263" s="54"/>
      <c r="AT263" s="18" t="s">
        <v>159</v>
      </c>
      <c r="AU263" s="18" t="s">
        <v>82</v>
      </c>
    </row>
    <row r="264" spans="2:65" s="1" customFormat="1" ht="11.25">
      <c r="B264" s="33"/>
      <c r="D264" s="149" t="s">
        <v>161</v>
      </c>
      <c r="F264" s="150" t="s">
        <v>665</v>
      </c>
      <c r="I264" s="147"/>
      <c r="L264" s="33"/>
      <c r="M264" s="148"/>
      <c r="T264" s="54"/>
      <c r="AT264" s="18" t="s">
        <v>161</v>
      </c>
      <c r="AU264" s="18" t="s">
        <v>82</v>
      </c>
    </row>
    <row r="265" spans="2:65" s="12" customFormat="1" ht="11.25">
      <c r="B265" s="151"/>
      <c r="D265" s="145" t="s">
        <v>163</v>
      </c>
      <c r="E265" s="152" t="s">
        <v>28</v>
      </c>
      <c r="F265" s="153" t="s">
        <v>479</v>
      </c>
      <c r="H265" s="154">
        <v>48</v>
      </c>
      <c r="I265" s="155"/>
      <c r="L265" s="151"/>
      <c r="M265" s="156"/>
      <c r="T265" s="157"/>
      <c r="AT265" s="152" t="s">
        <v>163</v>
      </c>
      <c r="AU265" s="152" t="s">
        <v>82</v>
      </c>
      <c r="AV265" s="12" t="s">
        <v>82</v>
      </c>
      <c r="AW265" s="12" t="s">
        <v>35</v>
      </c>
      <c r="AX265" s="12" t="s">
        <v>80</v>
      </c>
      <c r="AY265" s="152" t="s">
        <v>150</v>
      </c>
    </row>
    <row r="266" spans="2:65" s="1" customFormat="1" ht="24.2" customHeight="1">
      <c r="B266" s="33"/>
      <c r="C266" s="132" t="s">
        <v>421</v>
      </c>
      <c r="D266" s="132" t="s">
        <v>152</v>
      </c>
      <c r="E266" s="133" t="s">
        <v>1218</v>
      </c>
      <c r="F266" s="134" t="s">
        <v>1219</v>
      </c>
      <c r="G266" s="135" t="s">
        <v>236</v>
      </c>
      <c r="H266" s="136">
        <v>9.16</v>
      </c>
      <c r="I266" s="137"/>
      <c r="J266" s="138">
        <f>ROUND(I266*H266,2)</f>
        <v>0</v>
      </c>
      <c r="K266" s="134" t="s">
        <v>156</v>
      </c>
      <c r="L266" s="33"/>
      <c r="M266" s="139" t="s">
        <v>28</v>
      </c>
      <c r="N266" s="140" t="s">
        <v>44</v>
      </c>
      <c r="P266" s="141">
        <f>O266*H266</f>
        <v>0</v>
      </c>
      <c r="Q266" s="141">
        <v>0</v>
      </c>
      <c r="R266" s="141">
        <f>Q266*H266</f>
        <v>0</v>
      </c>
      <c r="S266" s="141">
        <v>0</v>
      </c>
      <c r="T266" s="142">
        <f>S266*H266</f>
        <v>0</v>
      </c>
      <c r="AR266" s="143" t="s">
        <v>157</v>
      </c>
      <c r="AT266" s="143" t="s">
        <v>152</v>
      </c>
      <c r="AU266" s="143" t="s">
        <v>82</v>
      </c>
      <c r="AY266" s="18" t="s">
        <v>150</v>
      </c>
      <c r="BE266" s="144">
        <f>IF(N266="základní",J266,0)</f>
        <v>0</v>
      </c>
      <c r="BF266" s="144">
        <f>IF(N266="snížená",J266,0)</f>
        <v>0</v>
      </c>
      <c r="BG266" s="144">
        <f>IF(N266="zákl. přenesená",J266,0)</f>
        <v>0</v>
      </c>
      <c r="BH266" s="144">
        <f>IF(N266="sníž. přenesená",J266,0)</f>
        <v>0</v>
      </c>
      <c r="BI266" s="144">
        <f>IF(N266="nulová",J266,0)</f>
        <v>0</v>
      </c>
      <c r="BJ266" s="18" t="s">
        <v>80</v>
      </c>
      <c r="BK266" s="144">
        <f>ROUND(I266*H266,2)</f>
        <v>0</v>
      </c>
      <c r="BL266" s="18" t="s">
        <v>157</v>
      </c>
      <c r="BM266" s="143" t="s">
        <v>1220</v>
      </c>
    </row>
    <row r="267" spans="2:65" s="1" customFormat="1" ht="39">
      <c r="B267" s="33"/>
      <c r="D267" s="145" t="s">
        <v>159</v>
      </c>
      <c r="F267" s="146" t="s">
        <v>1221</v>
      </c>
      <c r="I267" s="147"/>
      <c r="L267" s="33"/>
      <c r="M267" s="148"/>
      <c r="T267" s="54"/>
      <c r="AT267" s="18" t="s">
        <v>159</v>
      </c>
      <c r="AU267" s="18" t="s">
        <v>82</v>
      </c>
    </row>
    <row r="268" spans="2:65" s="1" customFormat="1" ht="11.25">
      <c r="B268" s="33"/>
      <c r="D268" s="149" t="s">
        <v>161</v>
      </c>
      <c r="F268" s="150" t="s">
        <v>1222</v>
      </c>
      <c r="I268" s="147"/>
      <c r="L268" s="33"/>
      <c r="M268" s="148"/>
      <c r="T268" s="54"/>
      <c r="AT268" s="18" t="s">
        <v>161</v>
      </c>
      <c r="AU268" s="18" t="s">
        <v>82</v>
      </c>
    </row>
    <row r="269" spans="2:65" s="12" customFormat="1" ht="11.25">
      <c r="B269" s="151"/>
      <c r="D269" s="145" t="s">
        <v>163</v>
      </c>
      <c r="E269" s="152" t="s">
        <v>28</v>
      </c>
      <c r="F269" s="153" t="s">
        <v>1380</v>
      </c>
      <c r="H269" s="154">
        <v>9.16</v>
      </c>
      <c r="I269" s="155"/>
      <c r="L269" s="151"/>
      <c r="M269" s="156"/>
      <c r="T269" s="157"/>
      <c r="AT269" s="152" t="s">
        <v>163</v>
      </c>
      <c r="AU269" s="152" t="s">
        <v>82</v>
      </c>
      <c r="AV269" s="12" t="s">
        <v>82</v>
      </c>
      <c r="AW269" s="12" t="s">
        <v>35</v>
      </c>
      <c r="AX269" s="12" t="s">
        <v>80</v>
      </c>
      <c r="AY269" s="152" t="s">
        <v>150</v>
      </c>
    </row>
    <row r="270" spans="2:65" s="1" customFormat="1" ht="24.2" customHeight="1">
      <c r="B270" s="33"/>
      <c r="C270" s="132" t="s">
        <v>425</v>
      </c>
      <c r="D270" s="132" t="s">
        <v>152</v>
      </c>
      <c r="E270" s="133" t="s">
        <v>688</v>
      </c>
      <c r="F270" s="134" t="s">
        <v>689</v>
      </c>
      <c r="G270" s="135" t="s">
        <v>236</v>
      </c>
      <c r="H270" s="136">
        <v>195.67</v>
      </c>
      <c r="I270" s="137"/>
      <c r="J270" s="138">
        <f>ROUND(I270*H270,2)</f>
        <v>0</v>
      </c>
      <c r="K270" s="134" t="s">
        <v>156</v>
      </c>
      <c r="L270" s="33"/>
      <c r="M270" s="139" t="s">
        <v>28</v>
      </c>
      <c r="N270" s="140" t="s">
        <v>44</v>
      </c>
      <c r="P270" s="141">
        <f>O270*H270</f>
        <v>0</v>
      </c>
      <c r="Q270" s="141">
        <v>0</v>
      </c>
      <c r="R270" s="141">
        <f>Q270*H270</f>
        <v>0</v>
      </c>
      <c r="S270" s="141">
        <v>0</v>
      </c>
      <c r="T270" s="142">
        <f>S270*H270</f>
        <v>0</v>
      </c>
      <c r="AR270" s="143" t="s">
        <v>157</v>
      </c>
      <c r="AT270" s="143" t="s">
        <v>152</v>
      </c>
      <c r="AU270" s="143" t="s">
        <v>82</v>
      </c>
      <c r="AY270" s="18" t="s">
        <v>150</v>
      </c>
      <c r="BE270" s="144">
        <f>IF(N270="základní",J270,0)</f>
        <v>0</v>
      </c>
      <c r="BF270" s="144">
        <f>IF(N270="snížená",J270,0)</f>
        <v>0</v>
      </c>
      <c r="BG270" s="144">
        <f>IF(N270="zákl. přenesená",J270,0)</f>
        <v>0</v>
      </c>
      <c r="BH270" s="144">
        <f>IF(N270="sníž. přenesená",J270,0)</f>
        <v>0</v>
      </c>
      <c r="BI270" s="144">
        <f>IF(N270="nulová",J270,0)</f>
        <v>0</v>
      </c>
      <c r="BJ270" s="18" t="s">
        <v>80</v>
      </c>
      <c r="BK270" s="144">
        <f>ROUND(I270*H270,2)</f>
        <v>0</v>
      </c>
      <c r="BL270" s="18" t="s">
        <v>157</v>
      </c>
      <c r="BM270" s="143" t="s">
        <v>690</v>
      </c>
    </row>
    <row r="271" spans="2:65" s="1" customFormat="1" ht="39">
      <c r="B271" s="33"/>
      <c r="D271" s="145" t="s">
        <v>159</v>
      </c>
      <c r="F271" s="146" t="s">
        <v>691</v>
      </c>
      <c r="I271" s="147"/>
      <c r="L271" s="33"/>
      <c r="M271" s="148"/>
      <c r="T271" s="54"/>
      <c r="AT271" s="18" t="s">
        <v>159</v>
      </c>
      <c r="AU271" s="18" t="s">
        <v>82</v>
      </c>
    </row>
    <row r="272" spans="2:65" s="1" customFormat="1" ht="11.25">
      <c r="B272" s="33"/>
      <c r="D272" s="149" t="s">
        <v>161</v>
      </c>
      <c r="F272" s="150" t="s">
        <v>692</v>
      </c>
      <c r="I272" s="147"/>
      <c r="L272" s="33"/>
      <c r="M272" s="148"/>
      <c r="T272" s="54"/>
      <c r="AT272" s="18" t="s">
        <v>161</v>
      </c>
      <c r="AU272" s="18" t="s">
        <v>82</v>
      </c>
    </row>
    <row r="273" spans="2:65" s="12" customFormat="1" ht="11.25">
      <c r="B273" s="151"/>
      <c r="D273" s="145" t="s">
        <v>163</v>
      </c>
      <c r="E273" s="152" t="s">
        <v>28</v>
      </c>
      <c r="F273" s="153" t="s">
        <v>1381</v>
      </c>
      <c r="H273" s="154">
        <v>195.67</v>
      </c>
      <c r="I273" s="155"/>
      <c r="L273" s="151"/>
      <c r="M273" s="156"/>
      <c r="T273" s="157"/>
      <c r="AT273" s="152" t="s">
        <v>163</v>
      </c>
      <c r="AU273" s="152" t="s">
        <v>82</v>
      </c>
      <c r="AV273" s="12" t="s">
        <v>82</v>
      </c>
      <c r="AW273" s="12" t="s">
        <v>35</v>
      </c>
      <c r="AX273" s="12" t="s">
        <v>80</v>
      </c>
      <c r="AY273" s="152" t="s">
        <v>150</v>
      </c>
    </row>
    <row r="274" spans="2:65" s="1" customFormat="1" ht="24.2" customHeight="1">
      <c r="B274" s="33"/>
      <c r="C274" s="132" t="s">
        <v>432</v>
      </c>
      <c r="D274" s="132" t="s">
        <v>152</v>
      </c>
      <c r="E274" s="133" t="s">
        <v>695</v>
      </c>
      <c r="F274" s="134" t="s">
        <v>696</v>
      </c>
      <c r="G274" s="135" t="s">
        <v>236</v>
      </c>
      <c r="H274" s="136">
        <v>1.2</v>
      </c>
      <c r="I274" s="137"/>
      <c r="J274" s="138">
        <f>ROUND(I274*H274,2)</f>
        <v>0</v>
      </c>
      <c r="K274" s="134" t="s">
        <v>156</v>
      </c>
      <c r="L274" s="33"/>
      <c r="M274" s="139" t="s">
        <v>28</v>
      </c>
      <c r="N274" s="140" t="s">
        <v>44</v>
      </c>
      <c r="P274" s="141">
        <f>O274*H274</f>
        <v>0</v>
      </c>
      <c r="Q274" s="141">
        <v>0</v>
      </c>
      <c r="R274" s="141">
        <f>Q274*H274</f>
        <v>0</v>
      </c>
      <c r="S274" s="141">
        <v>0</v>
      </c>
      <c r="T274" s="142">
        <f>S274*H274</f>
        <v>0</v>
      </c>
      <c r="AR274" s="143" t="s">
        <v>157</v>
      </c>
      <c r="AT274" s="143" t="s">
        <v>152</v>
      </c>
      <c r="AU274" s="143" t="s">
        <v>82</v>
      </c>
      <c r="AY274" s="18" t="s">
        <v>150</v>
      </c>
      <c r="BE274" s="144">
        <f>IF(N274="základní",J274,0)</f>
        <v>0</v>
      </c>
      <c r="BF274" s="144">
        <f>IF(N274="snížená",J274,0)</f>
        <v>0</v>
      </c>
      <c r="BG274" s="144">
        <f>IF(N274="zákl. přenesená",J274,0)</f>
        <v>0</v>
      </c>
      <c r="BH274" s="144">
        <f>IF(N274="sníž. přenesená",J274,0)</f>
        <v>0</v>
      </c>
      <c r="BI274" s="144">
        <f>IF(N274="nulová",J274,0)</f>
        <v>0</v>
      </c>
      <c r="BJ274" s="18" t="s">
        <v>80</v>
      </c>
      <c r="BK274" s="144">
        <f>ROUND(I274*H274,2)</f>
        <v>0</v>
      </c>
      <c r="BL274" s="18" t="s">
        <v>157</v>
      </c>
      <c r="BM274" s="143" t="s">
        <v>697</v>
      </c>
    </row>
    <row r="275" spans="2:65" s="1" customFormat="1" ht="48.75">
      <c r="B275" s="33"/>
      <c r="D275" s="145" t="s">
        <v>159</v>
      </c>
      <c r="F275" s="146" t="s">
        <v>698</v>
      </c>
      <c r="I275" s="147"/>
      <c r="L275" s="33"/>
      <c r="M275" s="148"/>
      <c r="T275" s="54"/>
      <c r="AT275" s="18" t="s">
        <v>159</v>
      </c>
      <c r="AU275" s="18" t="s">
        <v>82</v>
      </c>
    </row>
    <row r="276" spans="2:65" s="1" customFormat="1" ht="11.25">
      <c r="B276" s="33"/>
      <c r="D276" s="149" t="s">
        <v>161</v>
      </c>
      <c r="F276" s="150" t="s">
        <v>699</v>
      </c>
      <c r="I276" s="147"/>
      <c r="L276" s="33"/>
      <c r="M276" s="148"/>
      <c r="T276" s="54"/>
      <c r="AT276" s="18" t="s">
        <v>161</v>
      </c>
      <c r="AU276" s="18" t="s">
        <v>82</v>
      </c>
    </row>
    <row r="277" spans="2:65" s="12" customFormat="1" ht="11.25">
      <c r="B277" s="151"/>
      <c r="D277" s="145" t="s">
        <v>163</v>
      </c>
      <c r="E277" s="152" t="s">
        <v>28</v>
      </c>
      <c r="F277" s="153" t="s">
        <v>1382</v>
      </c>
      <c r="H277" s="154">
        <v>1.2</v>
      </c>
      <c r="I277" s="155"/>
      <c r="L277" s="151"/>
      <c r="M277" s="156"/>
      <c r="T277" s="157"/>
      <c r="AT277" s="152" t="s">
        <v>163</v>
      </c>
      <c r="AU277" s="152" t="s">
        <v>82</v>
      </c>
      <c r="AV277" s="12" t="s">
        <v>82</v>
      </c>
      <c r="AW277" s="12" t="s">
        <v>35</v>
      </c>
      <c r="AX277" s="12" t="s">
        <v>80</v>
      </c>
      <c r="AY277" s="152" t="s">
        <v>150</v>
      </c>
    </row>
    <row r="278" spans="2:65" s="1" customFormat="1" ht="24.2" customHeight="1">
      <c r="B278" s="33"/>
      <c r="C278" s="132" t="s">
        <v>438</v>
      </c>
      <c r="D278" s="132" t="s">
        <v>152</v>
      </c>
      <c r="E278" s="133" t="s">
        <v>702</v>
      </c>
      <c r="F278" s="134" t="s">
        <v>703</v>
      </c>
      <c r="G278" s="135" t="s">
        <v>236</v>
      </c>
      <c r="H278" s="136">
        <v>0.6</v>
      </c>
      <c r="I278" s="137"/>
      <c r="J278" s="138">
        <f>ROUND(I278*H278,2)</f>
        <v>0</v>
      </c>
      <c r="K278" s="134" t="s">
        <v>156</v>
      </c>
      <c r="L278" s="33"/>
      <c r="M278" s="139" t="s">
        <v>28</v>
      </c>
      <c r="N278" s="140" t="s">
        <v>44</v>
      </c>
      <c r="P278" s="141">
        <f>O278*H278</f>
        <v>0</v>
      </c>
      <c r="Q278" s="141">
        <v>0</v>
      </c>
      <c r="R278" s="141">
        <f>Q278*H278</f>
        <v>0</v>
      </c>
      <c r="S278" s="141">
        <v>0</v>
      </c>
      <c r="T278" s="142">
        <f>S278*H278</f>
        <v>0</v>
      </c>
      <c r="AR278" s="143" t="s">
        <v>157</v>
      </c>
      <c r="AT278" s="143" t="s">
        <v>152</v>
      </c>
      <c r="AU278" s="143" t="s">
        <v>82</v>
      </c>
      <c r="AY278" s="18" t="s">
        <v>150</v>
      </c>
      <c r="BE278" s="144">
        <f>IF(N278="základní",J278,0)</f>
        <v>0</v>
      </c>
      <c r="BF278" s="144">
        <f>IF(N278="snížená",J278,0)</f>
        <v>0</v>
      </c>
      <c r="BG278" s="144">
        <f>IF(N278="zákl. přenesená",J278,0)</f>
        <v>0</v>
      </c>
      <c r="BH278" s="144">
        <f>IF(N278="sníž. přenesená",J278,0)</f>
        <v>0</v>
      </c>
      <c r="BI278" s="144">
        <f>IF(N278="nulová",J278,0)</f>
        <v>0</v>
      </c>
      <c r="BJ278" s="18" t="s">
        <v>80</v>
      </c>
      <c r="BK278" s="144">
        <f>ROUND(I278*H278,2)</f>
        <v>0</v>
      </c>
      <c r="BL278" s="18" t="s">
        <v>157</v>
      </c>
      <c r="BM278" s="143" t="s">
        <v>704</v>
      </c>
    </row>
    <row r="279" spans="2:65" s="1" customFormat="1" ht="48.75">
      <c r="B279" s="33"/>
      <c r="D279" s="145" t="s">
        <v>159</v>
      </c>
      <c r="F279" s="146" t="s">
        <v>705</v>
      </c>
      <c r="I279" s="147"/>
      <c r="L279" s="33"/>
      <c r="M279" s="148"/>
      <c r="T279" s="54"/>
      <c r="AT279" s="18" t="s">
        <v>159</v>
      </c>
      <c r="AU279" s="18" t="s">
        <v>82</v>
      </c>
    </row>
    <row r="280" spans="2:65" s="1" customFormat="1" ht="11.25">
      <c r="B280" s="33"/>
      <c r="D280" s="149" t="s">
        <v>161</v>
      </c>
      <c r="F280" s="150" t="s">
        <v>706</v>
      </c>
      <c r="I280" s="147"/>
      <c r="L280" s="33"/>
      <c r="M280" s="148"/>
      <c r="T280" s="54"/>
      <c r="AT280" s="18" t="s">
        <v>161</v>
      </c>
      <c r="AU280" s="18" t="s">
        <v>82</v>
      </c>
    </row>
    <row r="281" spans="2:65" s="12" customFormat="1" ht="11.25">
      <c r="B281" s="151"/>
      <c r="D281" s="145" t="s">
        <v>163</v>
      </c>
      <c r="E281" s="152" t="s">
        <v>28</v>
      </c>
      <c r="F281" s="153" t="s">
        <v>1383</v>
      </c>
      <c r="H281" s="154">
        <v>0.6</v>
      </c>
      <c r="I281" s="155"/>
      <c r="L281" s="151"/>
      <c r="M281" s="156"/>
      <c r="T281" s="157"/>
      <c r="AT281" s="152" t="s">
        <v>163</v>
      </c>
      <c r="AU281" s="152" t="s">
        <v>82</v>
      </c>
      <c r="AV281" s="12" t="s">
        <v>82</v>
      </c>
      <c r="AW281" s="12" t="s">
        <v>35</v>
      </c>
      <c r="AX281" s="12" t="s">
        <v>80</v>
      </c>
      <c r="AY281" s="152" t="s">
        <v>150</v>
      </c>
    </row>
    <row r="282" spans="2:65" s="11" customFormat="1" ht="20.85" customHeight="1">
      <c r="B282" s="120"/>
      <c r="D282" s="121" t="s">
        <v>72</v>
      </c>
      <c r="E282" s="130" t="s">
        <v>708</v>
      </c>
      <c r="F282" s="130" t="s">
        <v>709</v>
      </c>
      <c r="I282" s="123"/>
      <c r="J282" s="131">
        <f>BK282</f>
        <v>0</v>
      </c>
      <c r="L282" s="120"/>
      <c r="M282" s="125"/>
      <c r="P282" s="126">
        <f>SUM(P283:P333)</f>
        <v>0</v>
      </c>
      <c r="R282" s="126">
        <f>SUM(R283:R333)</f>
        <v>0</v>
      </c>
      <c r="T282" s="127">
        <f>SUM(T283:T333)</f>
        <v>81.340499999999977</v>
      </c>
      <c r="AR282" s="121" t="s">
        <v>80</v>
      </c>
      <c r="AT282" s="128" t="s">
        <v>72</v>
      </c>
      <c r="AU282" s="128" t="s">
        <v>82</v>
      </c>
      <c r="AY282" s="121" t="s">
        <v>150</v>
      </c>
      <c r="BK282" s="129">
        <f>SUM(BK283:BK333)</f>
        <v>0</v>
      </c>
    </row>
    <row r="283" spans="2:65" s="1" customFormat="1" ht="21.75" customHeight="1">
      <c r="B283" s="33"/>
      <c r="C283" s="132" t="s">
        <v>443</v>
      </c>
      <c r="D283" s="132" t="s">
        <v>152</v>
      </c>
      <c r="E283" s="133" t="s">
        <v>711</v>
      </c>
      <c r="F283" s="134" t="s">
        <v>712</v>
      </c>
      <c r="G283" s="135" t="s">
        <v>236</v>
      </c>
      <c r="H283" s="136">
        <v>0.6</v>
      </c>
      <c r="I283" s="137"/>
      <c r="J283" s="138">
        <f>ROUND(I283*H283,2)</f>
        <v>0</v>
      </c>
      <c r="K283" s="134" t="s">
        <v>156</v>
      </c>
      <c r="L283" s="33"/>
      <c r="M283" s="139" t="s">
        <v>28</v>
      </c>
      <c r="N283" s="140" t="s">
        <v>44</v>
      </c>
      <c r="P283" s="141">
        <f>O283*H283</f>
        <v>0</v>
      </c>
      <c r="Q283" s="141">
        <v>0</v>
      </c>
      <c r="R283" s="141">
        <f>Q283*H283</f>
        <v>0</v>
      </c>
      <c r="S283" s="141">
        <v>0.28100000000000003</v>
      </c>
      <c r="T283" s="142">
        <f>S283*H283</f>
        <v>0.1686</v>
      </c>
      <c r="AR283" s="143" t="s">
        <v>157</v>
      </c>
      <c r="AT283" s="143" t="s">
        <v>152</v>
      </c>
      <c r="AU283" s="143" t="s">
        <v>173</v>
      </c>
      <c r="AY283" s="18" t="s">
        <v>150</v>
      </c>
      <c r="BE283" s="144">
        <f>IF(N283="základní",J283,0)</f>
        <v>0</v>
      </c>
      <c r="BF283" s="144">
        <f>IF(N283="snížená",J283,0)</f>
        <v>0</v>
      </c>
      <c r="BG283" s="144">
        <f>IF(N283="zákl. přenesená",J283,0)</f>
        <v>0</v>
      </c>
      <c r="BH283" s="144">
        <f>IF(N283="sníž. přenesená",J283,0)</f>
        <v>0</v>
      </c>
      <c r="BI283" s="144">
        <f>IF(N283="nulová",J283,0)</f>
        <v>0</v>
      </c>
      <c r="BJ283" s="18" t="s">
        <v>80</v>
      </c>
      <c r="BK283" s="144">
        <f>ROUND(I283*H283,2)</f>
        <v>0</v>
      </c>
      <c r="BL283" s="18" t="s">
        <v>157</v>
      </c>
      <c r="BM283" s="143" t="s">
        <v>713</v>
      </c>
    </row>
    <row r="284" spans="2:65" s="1" customFormat="1" ht="39">
      <c r="B284" s="33"/>
      <c r="D284" s="145" t="s">
        <v>159</v>
      </c>
      <c r="F284" s="146" t="s">
        <v>714</v>
      </c>
      <c r="I284" s="147"/>
      <c r="L284" s="33"/>
      <c r="M284" s="148"/>
      <c r="T284" s="54"/>
      <c r="AT284" s="18" t="s">
        <v>159</v>
      </c>
      <c r="AU284" s="18" t="s">
        <v>173</v>
      </c>
    </row>
    <row r="285" spans="2:65" s="1" customFormat="1" ht="11.25">
      <c r="B285" s="33"/>
      <c r="D285" s="149" t="s">
        <v>161</v>
      </c>
      <c r="F285" s="150" t="s">
        <v>715</v>
      </c>
      <c r="I285" s="147"/>
      <c r="L285" s="33"/>
      <c r="M285" s="148"/>
      <c r="T285" s="54"/>
      <c r="AT285" s="18" t="s">
        <v>161</v>
      </c>
      <c r="AU285" s="18" t="s">
        <v>173</v>
      </c>
    </row>
    <row r="286" spans="2:65" s="12" customFormat="1" ht="11.25">
      <c r="B286" s="151"/>
      <c r="D286" s="145" t="s">
        <v>163</v>
      </c>
      <c r="E286" s="152" t="s">
        <v>28</v>
      </c>
      <c r="F286" s="153" t="s">
        <v>1384</v>
      </c>
      <c r="H286" s="154">
        <v>0.6</v>
      </c>
      <c r="I286" s="155"/>
      <c r="L286" s="151"/>
      <c r="M286" s="156"/>
      <c r="T286" s="157"/>
      <c r="AT286" s="152" t="s">
        <v>163</v>
      </c>
      <c r="AU286" s="152" t="s">
        <v>173</v>
      </c>
      <c r="AV286" s="12" t="s">
        <v>82</v>
      </c>
      <c r="AW286" s="12" t="s">
        <v>35</v>
      </c>
      <c r="AX286" s="12" t="s">
        <v>73</v>
      </c>
      <c r="AY286" s="152" t="s">
        <v>150</v>
      </c>
    </row>
    <row r="287" spans="2:65" s="13" customFormat="1" ht="11.25">
      <c r="B287" s="158"/>
      <c r="D287" s="145" t="s">
        <v>163</v>
      </c>
      <c r="E287" s="159" t="s">
        <v>28</v>
      </c>
      <c r="F287" s="160" t="s">
        <v>167</v>
      </c>
      <c r="H287" s="161">
        <v>0.6</v>
      </c>
      <c r="I287" s="162"/>
      <c r="L287" s="158"/>
      <c r="M287" s="163"/>
      <c r="T287" s="164"/>
      <c r="AT287" s="159" t="s">
        <v>163</v>
      </c>
      <c r="AU287" s="159" t="s">
        <v>173</v>
      </c>
      <c r="AV287" s="13" t="s">
        <v>157</v>
      </c>
      <c r="AW287" s="13" t="s">
        <v>35</v>
      </c>
      <c r="AX287" s="13" t="s">
        <v>80</v>
      </c>
      <c r="AY287" s="159" t="s">
        <v>150</v>
      </c>
    </row>
    <row r="288" spans="2:65" s="1" customFormat="1" ht="24.2" customHeight="1">
      <c r="B288" s="33"/>
      <c r="C288" s="132" t="s">
        <v>449</v>
      </c>
      <c r="D288" s="132" t="s">
        <v>152</v>
      </c>
      <c r="E288" s="133" t="s">
        <v>719</v>
      </c>
      <c r="F288" s="134" t="s">
        <v>720</v>
      </c>
      <c r="G288" s="135" t="s">
        <v>236</v>
      </c>
      <c r="H288" s="136">
        <v>0.5</v>
      </c>
      <c r="I288" s="137"/>
      <c r="J288" s="138">
        <f>ROUND(I288*H288,2)</f>
        <v>0</v>
      </c>
      <c r="K288" s="134" t="s">
        <v>156</v>
      </c>
      <c r="L288" s="33"/>
      <c r="M288" s="139" t="s">
        <v>28</v>
      </c>
      <c r="N288" s="140" t="s">
        <v>44</v>
      </c>
      <c r="P288" s="141">
        <f>O288*H288</f>
        <v>0</v>
      </c>
      <c r="Q288" s="141">
        <v>0</v>
      </c>
      <c r="R288" s="141">
        <f>Q288*H288</f>
        <v>0</v>
      </c>
      <c r="S288" s="141">
        <v>0.255</v>
      </c>
      <c r="T288" s="142">
        <f>S288*H288</f>
        <v>0.1275</v>
      </c>
      <c r="AR288" s="143" t="s">
        <v>157</v>
      </c>
      <c r="AT288" s="143" t="s">
        <v>152</v>
      </c>
      <c r="AU288" s="143" t="s">
        <v>173</v>
      </c>
      <c r="AY288" s="18" t="s">
        <v>150</v>
      </c>
      <c r="BE288" s="144">
        <f>IF(N288="základní",J288,0)</f>
        <v>0</v>
      </c>
      <c r="BF288" s="144">
        <f>IF(N288="snížená",J288,0)</f>
        <v>0</v>
      </c>
      <c r="BG288" s="144">
        <f>IF(N288="zákl. přenesená",J288,0)</f>
        <v>0</v>
      </c>
      <c r="BH288" s="144">
        <f>IF(N288="sníž. přenesená",J288,0)</f>
        <v>0</v>
      </c>
      <c r="BI288" s="144">
        <f>IF(N288="nulová",J288,0)</f>
        <v>0</v>
      </c>
      <c r="BJ288" s="18" t="s">
        <v>80</v>
      </c>
      <c r="BK288" s="144">
        <f>ROUND(I288*H288,2)</f>
        <v>0</v>
      </c>
      <c r="BL288" s="18" t="s">
        <v>157</v>
      </c>
      <c r="BM288" s="143" t="s">
        <v>721</v>
      </c>
    </row>
    <row r="289" spans="2:65" s="1" customFormat="1" ht="48.75">
      <c r="B289" s="33"/>
      <c r="D289" s="145" t="s">
        <v>159</v>
      </c>
      <c r="F289" s="146" t="s">
        <v>722</v>
      </c>
      <c r="I289" s="147"/>
      <c r="L289" s="33"/>
      <c r="M289" s="148"/>
      <c r="T289" s="54"/>
      <c r="AT289" s="18" t="s">
        <v>159</v>
      </c>
      <c r="AU289" s="18" t="s">
        <v>173</v>
      </c>
    </row>
    <row r="290" spans="2:65" s="1" customFormat="1" ht="11.25">
      <c r="B290" s="33"/>
      <c r="D290" s="149" t="s">
        <v>161</v>
      </c>
      <c r="F290" s="150" t="s">
        <v>723</v>
      </c>
      <c r="I290" s="147"/>
      <c r="L290" s="33"/>
      <c r="M290" s="148"/>
      <c r="T290" s="54"/>
      <c r="AT290" s="18" t="s">
        <v>161</v>
      </c>
      <c r="AU290" s="18" t="s">
        <v>173</v>
      </c>
    </row>
    <row r="291" spans="2:65" s="12" customFormat="1" ht="11.25">
      <c r="B291" s="151"/>
      <c r="D291" s="145" t="s">
        <v>163</v>
      </c>
      <c r="E291" s="152" t="s">
        <v>28</v>
      </c>
      <c r="F291" s="153" t="s">
        <v>1385</v>
      </c>
      <c r="H291" s="154">
        <v>0.5</v>
      </c>
      <c r="I291" s="155"/>
      <c r="L291" s="151"/>
      <c r="M291" s="156"/>
      <c r="T291" s="157"/>
      <c r="AT291" s="152" t="s">
        <v>163</v>
      </c>
      <c r="AU291" s="152" t="s">
        <v>173</v>
      </c>
      <c r="AV291" s="12" t="s">
        <v>82</v>
      </c>
      <c r="AW291" s="12" t="s">
        <v>35</v>
      </c>
      <c r="AX291" s="12" t="s">
        <v>80</v>
      </c>
      <c r="AY291" s="152" t="s">
        <v>150</v>
      </c>
    </row>
    <row r="292" spans="2:65" s="1" customFormat="1" ht="24.2" customHeight="1">
      <c r="B292" s="33"/>
      <c r="C292" s="132" t="s">
        <v>453</v>
      </c>
      <c r="D292" s="132" t="s">
        <v>152</v>
      </c>
      <c r="E292" s="133" t="s">
        <v>1386</v>
      </c>
      <c r="F292" s="134" t="s">
        <v>1387</v>
      </c>
      <c r="G292" s="135" t="s">
        <v>236</v>
      </c>
      <c r="H292" s="136">
        <v>9.16</v>
      </c>
      <c r="I292" s="137"/>
      <c r="J292" s="138">
        <f>ROUND(I292*H292,2)</f>
        <v>0</v>
      </c>
      <c r="K292" s="134" t="s">
        <v>156</v>
      </c>
      <c r="L292" s="33"/>
      <c r="M292" s="139" t="s">
        <v>28</v>
      </c>
      <c r="N292" s="140" t="s">
        <v>44</v>
      </c>
      <c r="P292" s="141">
        <f>O292*H292</f>
        <v>0</v>
      </c>
      <c r="Q292" s="141">
        <v>0</v>
      </c>
      <c r="R292" s="141">
        <f>Q292*H292</f>
        <v>0</v>
      </c>
      <c r="S292" s="141">
        <v>0.26</v>
      </c>
      <c r="T292" s="142">
        <f>S292*H292</f>
        <v>2.3816000000000002</v>
      </c>
      <c r="AR292" s="143" t="s">
        <v>157</v>
      </c>
      <c r="AT292" s="143" t="s">
        <v>152</v>
      </c>
      <c r="AU292" s="143" t="s">
        <v>173</v>
      </c>
      <c r="AY292" s="18" t="s">
        <v>150</v>
      </c>
      <c r="BE292" s="144">
        <f>IF(N292="základní",J292,0)</f>
        <v>0</v>
      </c>
      <c r="BF292" s="144">
        <f>IF(N292="snížená",J292,0)</f>
        <v>0</v>
      </c>
      <c r="BG292" s="144">
        <f>IF(N292="zákl. přenesená",J292,0)</f>
        <v>0</v>
      </c>
      <c r="BH292" s="144">
        <f>IF(N292="sníž. přenesená",J292,0)</f>
        <v>0</v>
      </c>
      <c r="BI292" s="144">
        <f>IF(N292="nulová",J292,0)</f>
        <v>0</v>
      </c>
      <c r="BJ292" s="18" t="s">
        <v>80</v>
      </c>
      <c r="BK292" s="144">
        <f>ROUND(I292*H292,2)</f>
        <v>0</v>
      </c>
      <c r="BL292" s="18" t="s">
        <v>157</v>
      </c>
      <c r="BM292" s="143" t="s">
        <v>1388</v>
      </c>
    </row>
    <row r="293" spans="2:65" s="1" customFormat="1" ht="39">
      <c r="B293" s="33"/>
      <c r="D293" s="145" t="s">
        <v>159</v>
      </c>
      <c r="F293" s="146" t="s">
        <v>1389</v>
      </c>
      <c r="I293" s="147"/>
      <c r="L293" s="33"/>
      <c r="M293" s="148"/>
      <c r="T293" s="54"/>
      <c r="AT293" s="18" t="s">
        <v>159</v>
      </c>
      <c r="AU293" s="18" t="s">
        <v>173</v>
      </c>
    </row>
    <row r="294" spans="2:65" s="1" customFormat="1" ht="11.25">
      <c r="B294" s="33"/>
      <c r="D294" s="149" t="s">
        <v>161</v>
      </c>
      <c r="F294" s="150" t="s">
        <v>1390</v>
      </c>
      <c r="I294" s="147"/>
      <c r="L294" s="33"/>
      <c r="M294" s="148"/>
      <c r="T294" s="54"/>
      <c r="AT294" s="18" t="s">
        <v>161</v>
      </c>
      <c r="AU294" s="18" t="s">
        <v>173</v>
      </c>
    </row>
    <row r="295" spans="2:65" s="12" customFormat="1" ht="11.25">
      <c r="B295" s="151"/>
      <c r="D295" s="145" t="s">
        <v>163</v>
      </c>
      <c r="E295" s="152" t="s">
        <v>28</v>
      </c>
      <c r="F295" s="153" t="s">
        <v>1380</v>
      </c>
      <c r="H295" s="154">
        <v>9.16</v>
      </c>
      <c r="I295" s="155"/>
      <c r="L295" s="151"/>
      <c r="M295" s="156"/>
      <c r="T295" s="157"/>
      <c r="AT295" s="152" t="s">
        <v>163</v>
      </c>
      <c r="AU295" s="152" t="s">
        <v>173</v>
      </c>
      <c r="AV295" s="12" t="s">
        <v>82</v>
      </c>
      <c r="AW295" s="12" t="s">
        <v>35</v>
      </c>
      <c r="AX295" s="12" t="s">
        <v>80</v>
      </c>
      <c r="AY295" s="152" t="s">
        <v>150</v>
      </c>
    </row>
    <row r="296" spans="2:65" s="1" customFormat="1" ht="24.2" customHeight="1">
      <c r="B296" s="33"/>
      <c r="C296" s="132" t="s">
        <v>459</v>
      </c>
      <c r="D296" s="132" t="s">
        <v>152</v>
      </c>
      <c r="E296" s="133" t="s">
        <v>726</v>
      </c>
      <c r="F296" s="134" t="s">
        <v>727</v>
      </c>
      <c r="G296" s="135" t="s">
        <v>236</v>
      </c>
      <c r="H296" s="136">
        <v>195.67</v>
      </c>
      <c r="I296" s="137"/>
      <c r="J296" s="138">
        <f>ROUND(I296*H296,2)</f>
        <v>0</v>
      </c>
      <c r="K296" s="134" t="s">
        <v>156</v>
      </c>
      <c r="L296" s="33"/>
      <c r="M296" s="139" t="s">
        <v>28</v>
      </c>
      <c r="N296" s="140" t="s">
        <v>44</v>
      </c>
      <c r="P296" s="141">
        <f>O296*H296</f>
        <v>0</v>
      </c>
      <c r="Q296" s="141">
        <v>0</v>
      </c>
      <c r="R296" s="141">
        <f>Q296*H296</f>
        <v>0</v>
      </c>
      <c r="S296" s="141">
        <v>0.32</v>
      </c>
      <c r="T296" s="142">
        <f>S296*H296</f>
        <v>62.614399999999996</v>
      </c>
      <c r="AR296" s="143" t="s">
        <v>157</v>
      </c>
      <c r="AT296" s="143" t="s">
        <v>152</v>
      </c>
      <c r="AU296" s="143" t="s">
        <v>173</v>
      </c>
      <c r="AY296" s="18" t="s">
        <v>150</v>
      </c>
      <c r="BE296" s="144">
        <f>IF(N296="základní",J296,0)</f>
        <v>0</v>
      </c>
      <c r="BF296" s="144">
        <f>IF(N296="snížená",J296,0)</f>
        <v>0</v>
      </c>
      <c r="BG296" s="144">
        <f>IF(N296="zákl. přenesená",J296,0)</f>
        <v>0</v>
      </c>
      <c r="BH296" s="144">
        <f>IF(N296="sníž. přenesená",J296,0)</f>
        <v>0</v>
      </c>
      <c r="BI296" s="144">
        <f>IF(N296="nulová",J296,0)</f>
        <v>0</v>
      </c>
      <c r="BJ296" s="18" t="s">
        <v>80</v>
      </c>
      <c r="BK296" s="144">
        <f>ROUND(I296*H296,2)</f>
        <v>0</v>
      </c>
      <c r="BL296" s="18" t="s">
        <v>157</v>
      </c>
      <c r="BM296" s="143" t="s">
        <v>728</v>
      </c>
    </row>
    <row r="297" spans="2:65" s="1" customFormat="1" ht="39">
      <c r="B297" s="33"/>
      <c r="D297" s="145" t="s">
        <v>159</v>
      </c>
      <c r="F297" s="146" t="s">
        <v>729</v>
      </c>
      <c r="I297" s="147"/>
      <c r="L297" s="33"/>
      <c r="M297" s="148"/>
      <c r="T297" s="54"/>
      <c r="AT297" s="18" t="s">
        <v>159</v>
      </c>
      <c r="AU297" s="18" t="s">
        <v>173</v>
      </c>
    </row>
    <row r="298" spans="2:65" s="1" customFormat="1" ht="11.25">
      <c r="B298" s="33"/>
      <c r="D298" s="149" t="s">
        <v>161</v>
      </c>
      <c r="F298" s="150" t="s">
        <v>730</v>
      </c>
      <c r="I298" s="147"/>
      <c r="L298" s="33"/>
      <c r="M298" s="148"/>
      <c r="T298" s="54"/>
      <c r="AT298" s="18" t="s">
        <v>161</v>
      </c>
      <c r="AU298" s="18" t="s">
        <v>173</v>
      </c>
    </row>
    <row r="299" spans="2:65" s="1" customFormat="1" ht="29.25">
      <c r="B299" s="33"/>
      <c r="D299" s="145" t="s">
        <v>192</v>
      </c>
      <c r="F299" s="165" t="s">
        <v>1231</v>
      </c>
      <c r="I299" s="147"/>
      <c r="L299" s="33"/>
      <c r="M299" s="148"/>
      <c r="T299" s="54"/>
      <c r="AT299" s="18" t="s">
        <v>192</v>
      </c>
      <c r="AU299" s="18" t="s">
        <v>173</v>
      </c>
    </row>
    <row r="300" spans="2:65" s="12" customFormat="1" ht="11.25">
      <c r="B300" s="151"/>
      <c r="D300" s="145" t="s">
        <v>163</v>
      </c>
      <c r="E300" s="152" t="s">
        <v>28</v>
      </c>
      <c r="F300" s="153" t="s">
        <v>1391</v>
      </c>
      <c r="H300" s="154">
        <v>90.67</v>
      </c>
      <c r="I300" s="155"/>
      <c r="L300" s="151"/>
      <c r="M300" s="156"/>
      <c r="T300" s="157"/>
      <c r="AT300" s="152" t="s">
        <v>163</v>
      </c>
      <c r="AU300" s="152" t="s">
        <v>173</v>
      </c>
      <c r="AV300" s="12" t="s">
        <v>82</v>
      </c>
      <c r="AW300" s="12" t="s">
        <v>35</v>
      </c>
      <c r="AX300" s="12" t="s">
        <v>73</v>
      </c>
      <c r="AY300" s="152" t="s">
        <v>150</v>
      </c>
    </row>
    <row r="301" spans="2:65" s="12" customFormat="1" ht="11.25">
      <c r="B301" s="151"/>
      <c r="D301" s="145" t="s">
        <v>163</v>
      </c>
      <c r="E301" s="152" t="s">
        <v>28</v>
      </c>
      <c r="F301" s="153" t="s">
        <v>1392</v>
      </c>
      <c r="H301" s="154">
        <v>30.01</v>
      </c>
      <c r="I301" s="155"/>
      <c r="L301" s="151"/>
      <c r="M301" s="156"/>
      <c r="T301" s="157"/>
      <c r="AT301" s="152" t="s">
        <v>163</v>
      </c>
      <c r="AU301" s="152" t="s">
        <v>173</v>
      </c>
      <c r="AV301" s="12" t="s">
        <v>82</v>
      </c>
      <c r="AW301" s="12" t="s">
        <v>35</v>
      </c>
      <c r="AX301" s="12" t="s">
        <v>73</v>
      </c>
      <c r="AY301" s="152" t="s">
        <v>150</v>
      </c>
    </row>
    <row r="302" spans="2:65" s="12" customFormat="1" ht="11.25">
      <c r="B302" s="151"/>
      <c r="D302" s="145" t="s">
        <v>163</v>
      </c>
      <c r="E302" s="152" t="s">
        <v>28</v>
      </c>
      <c r="F302" s="153" t="s">
        <v>1393</v>
      </c>
      <c r="H302" s="154">
        <v>74.989999999999995</v>
      </c>
      <c r="I302" s="155"/>
      <c r="L302" s="151"/>
      <c r="M302" s="156"/>
      <c r="T302" s="157"/>
      <c r="AT302" s="152" t="s">
        <v>163</v>
      </c>
      <c r="AU302" s="152" t="s">
        <v>173</v>
      </c>
      <c r="AV302" s="12" t="s">
        <v>82</v>
      </c>
      <c r="AW302" s="12" t="s">
        <v>35</v>
      </c>
      <c r="AX302" s="12" t="s">
        <v>73</v>
      </c>
      <c r="AY302" s="152" t="s">
        <v>150</v>
      </c>
    </row>
    <row r="303" spans="2:65" s="13" customFormat="1" ht="11.25">
      <c r="B303" s="158"/>
      <c r="D303" s="145" t="s">
        <v>163</v>
      </c>
      <c r="E303" s="159" t="s">
        <v>28</v>
      </c>
      <c r="F303" s="160" t="s">
        <v>167</v>
      </c>
      <c r="H303" s="161">
        <v>195.67000000000002</v>
      </c>
      <c r="I303" s="162"/>
      <c r="L303" s="158"/>
      <c r="M303" s="163"/>
      <c r="T303" s="164"/>
      <c r="AT303" s="159" t="s">
        <v>163</v>
      </c>
      <c r="AU303" s="159" t="s">
        <v>173</v>
      </c>
      <c r="AV303" s="13" t="s">
        <v>157</v>
      </c>
      <c r="AW303" s="13" t="s">
        <v>35</v>
      </c>
      <c r="AX303" s="13" t="s">
        <v>80</v>
      </c>
      <c r="AY303" s="159" t="s">
        <v>150</v>
      </c>
    </row>
    <row r="304" spans="2:65" s="1" customFormat="1" ht="24.2" customHeight="1">
      <c r="B304" s="33"/>
      <c r="C304" s="132" t="s">
        <v>465</v>
      </c>
      <c r="D304" s="132" t="s">
        <v>152</v>
      </c>
      <c r="E304" s="133" t="s">
        <v>1239</v>
      </c>
      <c r="F304" s="134" t="s">
        <v>1240</v>
      </c>
      <c r="G304" s="135" t="s">
        <v>236</v>
      </c>
      <c r="H304" s="136">
        <v>9.52</v>
      </c>
      <c r="I304" s="137"/>
      <c r="J304" s="138">
        <f>ROUND(I304*H304,2)</f>
        <v>0</v>
      </c>
      <c r="K304" s="134" t="s">
        <v>156</v>
      </c>
      <c r="L304" s="33"/>
      <c r="M304" s="139" t="s">
        <v>28</v>
      </c>
      <c r="N304" s="140" t="s">
        <v>44</v>
      </c>
      <c r="P304" s="141">
        <f>O304*H304</f>
        <v>0</v>
      </c>
      <c r="Q304" s="141">
        <v>0</v>
      </c>
      <c r="R304" s="141">
        <f>Q304*H304</f>
        <v>0</v>
      </c>
      <c r="S304" s="141">
        <v>0.22</v>
      </c>
      <c r="T304" s="142">
        <f>S304*H304</f>
        <v>2.0943999999999998</v>
      </c>
      <c r="AR304" s="143" t="s">
        <v>157</v>
      </c>
      <c r="AT304" s="143" t="s">
        <v>152</v>
      </c>
      <c r="AU304" s="143" t="s">
        <v>173</v>
      </c>
      <c r="AY304" s="18" t="s">
        <v>150</v>
      </c>
      <c r="BE304" s="144">
        <f>IF(N304="základní",J304,0)</f>
        <v>0</v>
      </c>
      <c r="BF304" s="144">
        <f>IF(N304="snížená",J304,0)</f>
        <v>0</v>
      </c>
      <c r="BG304" s="144">
        <f>IF(N304="zákl. přenesená",J304,0)</f>
        <v>0</v>
      </c>
      <c r="BH304" s="144">
        <f>IF(N304="sníž. přenesená",J304,0)</f>
        <v>0</v>
      </c>
      <c r="BI304" s="144">
        <f>IF(N304="nulová",J304,0)</f>
        <v>0</v>
      </c>
      <c r="BJ304" s="18" t="s">
        <v>80</v>
      </c>
      <c r="BK304" s="144">
        <f>ROUND(I304*H304,2)</f>
        <v>0</v>
      </c>
      <c r="BL304" s="18" t="s">
        <v>157</v>
      </c>
      <c r="BM304" s="143" t="s">
        <v>1241</v>
      </c>
    </row>
    <row r="305" spans="2:65" s="1" customFormat="1" ht="39">
      <c r="B305" s="33"/>
      <c r="D305" s="145" t="s">
        <v>159</v>
      </c>
      <c r="F305" s="146" t="s">
        <v>1242</v>
      </c>
      <c r="I305" s="147"/>
      <c r="L305" s="33"/>
      <c r="M305" s="148"/>
      <c r="T305" s="54"/>
      <c r="AT305" s="18" t="s">
        <v>159</v>
      </c>
      <c r="AU305" s="18" t="s">
        <v>173</v>
      </c>
    </row>
    <row r="306" spans="2:65" s="1" customFormat="1" ht="11.25">
      <c r="B306" s="33"/>
      <c r="D306" s="149" t="s">
        <v>161</v>
      </c>
      <c r="F306" s="150" t="s">
        <v>1243</v>
      </c>
      <c r="I306" s="147"/>
      <c r="L306" s="33"/>
      <c r="M306" s="148"/>
      <c r="T306" s="54"/>
      <c r="AT306" s="18" t="s">
        <v>161</v>
      </c>
      <c r="AU306" s="18" t="s">
        <v>173</v>
      </c>
    </row>
    <row r="307" spans="2:65" s="12" customFormat="1" ht="11.25">
      <c r="B307" s="151"/>
      <c r="D307" s="145" t="s">
        <v>163</v>
      </c>
      <c r="E307" s="152" t="s">
        <v>28</v>
      </c>
      <c r="F307" s="153" t="s">
        <v>1394</v>
      </c>
      <c r="H307" s="154">
        <v>9.52</v>
      </c>
      <c r="I307" s="155"/>
      <c r="L307" s="151"/>
      <c r="M307" s="156"/>
      <c r="T307" s="157"/>
      <c r="AT307" s="152" t="s">
        <v>163</v>
      </c>
      <c r="AU307" s="152" t="s">
        <v>173</v>
      </c>
      <c r="AV307" s="12" t="s">
        <v>82</v>
      </c>
      <c r="AW307" s="12" t="s">
        <v>35</v>
      </c>
      <c r="AX307" s="12" t="s">
        <v>80</v>
      </c>
      <c r="AY307" s="152" t="s">
        <v>150</v>
      </c>
    </row>
    <row r="308" spans="2:65" s="1" customFormat="1" ht="16.5" customHeight="1">
      <c r="B308" s="33"/>
      <c r="C308" s="132" t="s">
        <v>469</v>
      </c>
      <c r="D308" s="132" t="s">
        <v>152</v>
      </c>
      <c r="E308" s="133" t="s">
        <v>761</v>
      </c>
      <c r="F308" s="134" t="s">
        <v>762</v>
      </c>
      <c r="G308" s="135" t="s">
        <v>394</v>
      </c>
      <c r="H308" s="136">
        <v>9.6300000000000008</v>
      </c>
      <c r="I308" s="137"/>
      <c r="J308" s="138">
        <f>ROUND(I308*H308,2)</f>
        <v>0</v>
      </c>
      <c r="K308" s="134" t="s">
        <v>156</v>
      </c>
      <c r="L308" s="33"/>
      <c r="M308" s="139" t="s">
        <v>28</v>
      </c>
      <c r="N308" s="140" t="s">
        <v>44</v>
      </c>
      <c r="P308" s="141">
        <f>O308*H308</f>
        <v>0</v>
      </c>
      <c r="Q308" s="141">
        <v>0</v>
      </c>
      <c r="R308" s="141">
        <f>Q308*H308</f>
        <v>0</v>
      </c>
      <c r="S308" s="141">
        <v>0.28999999999999998</v>
      </c>
      <c r="T308" s="142">
        <f>S308*H308</f>
        <v>2.7927</v>
      </c>
      <c r="AR308" s="143" t="s">
        <v>157</v>
      </c>
      <c r="AT308" s="143" t="s">
        <v>152</v>
      </c>
      <c r="AU308" s="143" t="s">
        <v>173</v>
      </c>
      <c r="AY308" s="18" t="s">
        <v>150</v>
      </c>
      <c r="BE308" s="144">
        <f>IF(N308="základní",J308,0)</f>
        <v>0</v>
      </c>
      <c r="BF308" s="144">
        <f>IF(N308="snížená",J308,0)</f>
        <v>0</v>
      </c>
      <c r="BG308" s="144">
        <f>IF(N308="zákl. přenesená",J308,0)</f>
        <v>0</v>
      </c>
      <c r="BH308" s="144">
        <f>IF(N308="sníž. přenesená",J308,0)</f>
        <v>0</v>
      </c>
      <c r="BI308" s="144">
        <f>IF(N308="nulová",J308,0)</f>
        <v>0</v>
      </c>
      <c r="BJ308" s="18" t="s">
        <v>80</v>
      </c>
      <c r="BK308" s="144">
        <f>ROUND(I308*H308,2)</f>
        <v>0</v>
      </c>
      <c r="BL308" s="18" t="s">
        <v>157</v>
      </c>
      <c r="BM308" s="143" t="s">
        <v>763</v>
      </c>
    </row>
    <row r="309" spans="2:65" s="1" customFormat="1" ht="29.25">
      <c r="B309" s="33"/>
      <c r="D309" s="145" t="s">
        <v>159</v>
      </c>
      <c r="F309" s="146" t="s">
        <v>764</v>
      </c>
      <c r="I309" s="147"/>
      <c r="L309" s="33"/>
      <c r="M309" s="148"/>
      <c r="T309" s="54"/>
      <c r="AT309" s="18" t="s">
        <v>159</v>
      </c>
      <c r="AU309" s="18" t="s">
        <v>173</v>
      </c>
    </row>
    <row r="310" spans="2:65" s="1" customFormat="1" ht="11.25">
      <c r="B310" s="33"/>
      <c r="D310" s="149" t="s">
        <v>161</v>
      </c>
      <c r="F310" s="150" t="s">
        <v>765</v>
      </c>
      <c r="I310" s="147"/>
      <c r="L310" s="33"/>
      <c r="M310" s="148"/>
      <c r="T310" s="54"/>
      <c r="AT310" s="18" t="s">
        <v>161</v>
      </c>
      <c r="AU310" s="18" t="s">
        <v>173</v>
      </c>
    </row>
    <row r="311" spans="2:65" s="12" customFormat="1" ht="11.25">
      <c r="B311" s="151"/>
      <c r="D311" s="145" t="s">
        <v>163</v>
      </c>
      <c r="E311" s="152" t="s">
        <v>28</v>
      </c>
      <c r="F311" s="153" t="s">
        <v>1395</v>
      </c>
      <c r="H311" s="154">
        <v>9.6300000000000008</v>
      </c>
      <c r="I311" s="155"/>
      <c r="L311" s="151"/>
      <c r="M311" s="156"/>
      <c r="T311" s="157"/>
      <c r="AT311" s="152" t="s">
        <v>163</v>
      </c>
      <c r="AU311" s="152" t="s">
        <v>173</v>
      </c>
      <c r="AV311" s="12" t="s">
        <v>82</v>
      </c>
      <c r="AW311" s="12" t="s">
        <v>35</v>
      </c>
      <c r="AX311" s="12" t="s">
        <v>80</v>
      </c>
      <c r="AY311" s="152" t="s">
        <v>150</v>
      </c>
    </row>
    <row r="312" spans="2:65" s="1" customFormat="1" ht="16.5" customHeight="1">
      <c r="B312" s="33"/>
      <c r="C312" s="132" t="s">
        <v>474</v>
      </c>
      <c r="D312" s="132" t="s">
        <v>152</v>
      </c>
      <c r="E312" s="133" t="s">
        <v>1247</v>
      </c>
      <c r="F312" s="134" t="s">
        <v>1248</v>
      </c>
      <c r="G312" s="135" t="s">
        <v>394</v>
      </c>
      <c r="H312" s="136">
        <v>5</v>
      </c>
      <c r="I312" s="137"/>
      <c r="J312" s="138">
        <f>ROUND(I312*H312,2)</f>
        <v>0</v>
      </c>
      <c r="K312" s="134" t="s">
        <v>156</v>
      </c>
      <c r="L312" s="33"/>
      <c r="M312" s="139" t="s">
        <v>28</v>
      </c>
      <c r="N312" s="140" t="s">
        <v>44</v>
      </c>
      <c r="P312" s="141">
        <f>O312*H312</f>
        <v>0</v>
      </c>
      <c r="Q312" s="141">
        <v>0</v>
      </c>
      <c r="R312" s="141">
        <f>Q312*H312</f>
        <v>0</v>
      </c>
      <c r="S312" s="141">
        <v>0.20499999999999999</v>
      </c>
      <c r="T312" s="142">
        <f>S312*H312</f>
        <v>1.0249999999999999</v>
      </c>
      <c r="AR312" s="143" t="s">
        <v>157</v>
      </c>
      <c r="AT312" s="143" t="s">
        <v>152</v>
      </c>
      <c r="AU312" s="143" t="s">
        <v>173</v>
      </c>
      <c r="AY312" s="18" t="s">
        <v>150</v>
      </c>
      <c r="BE312" s="144">
        <f>IF(N312="základní",J312,0)</f>
        <v>0</v>
      </c>
      <c r="BF312" s="144">
        <f>IF(N312="snížená",J312,0)</f>
        <v>0</v>
      </c>
      <c r="BG312" s="144">
        <f>IF(N312="zákl. přenesená",J312,0)</f>
        <v>0</v>
      </c>
      <c r="BH312" s="144">
        <f>IF(N312="sníž. přenesená",J312,0)</f>
        <v>0</v>
      </c>
      <c r="BI312" s="144">
        <f>IF(N312="nulová",J312,0)</f>
        <v>0</v>
      </c>
      <c r="BJ312" s="18" t="s">
        <v>80</v>
      </c>
      <c r="BK312" s="144">
        <f>ROUND(I312*H312,2)</f>
        <v>0</v>
      </c>
      <c r="BL312" s="18" t="s">
        <v>157</v>
      </c>
      <c r="BM312" s="143" t="s">
        <v>1249</v>
      </c>
    </row>
    <row r="313" spans="2:65" s="1" customFormat="1" ht="29.25">
      <c r="B313" s="33"/>
      <c r="D313" s="145" t="s">
        <v>159</v>
      </c>
      <c r="F313" s="146" t="s">
        <v>1250</v>
      </c>
      <c r="I313" s="147"/>
      <c r="L313" s="33"/>
      <c r="M313" s="148"/>
      <c r="T313" s="54"/>
      <c r="AT313" s="18" t="s">
        <v>159</v>
      </c>
      <c r="AU313" s="18" t="s">
        <v>173</v>
      </c>
    </row>
    <row r="314" spans="2:65" s="1" customFormat="1" ht="11.25">
      <c r="B314" s="33"/>
      <c r="D314" s="149" t="s">
        <v>161</v>
      </c>
      <c r="F314" s="150" t="s">
        <v>1251</v>
      </c>
      <c r="I314" s="147"/>
      <c r="L314" s="33"/>
      <c r="M314" s="148"/>
      <c r="T314" s="54"/>
      <c r="AT314" s="18" t="s">
        <v>161</v>
      </c>
      <c r="AU314" s="18" t="s">
        <v>173</v>
      </c>
    </row>
    <row r="315" spans="2:65" s="12" customFormat="1" ht="11.25">
      <c r="B315" s="151"/>
      <c r="D315" s="145" t="s">
        <v>163</v>
      </c>
      <c r="E315" s="152" t="s">
        <v>28</v>
      </c>
      <c r="F315" s="153" t="s">
        <v>186</v>
      </c>
      <c r="H315" s="154">
        <v>5</v>
      </c>
      <c r="I315" s="155"/>
      <c r="L315" s="151"/>
      <c r="M315" s="156"/>
      <c r="T315" s="157"/>
      <c r="AT315" s="152" t="s">
        <v>163</v>
      </c>
      <c r="AU315" s="152" t="s">
        <v>173</v>
      </c>
      <c r="AV315" s="12" t="s">
        <v>82</v>
      </c>
      <c r="AW315" s="12" t="s">
        <v>35</v>
      </c>
      <c r="AX315" s="12" t="s">
        <v>80</v>
      </c>
      <c r="AY315" s="152" t="s">
        <v>150</v>
      </c>
    </row>
    <row r="316" spans="2:65" s="1" customFormat="1" ht="16.5" customHeight="1">
      <c r="B316" s="33"/>
      <c r="C316" s="132" t="s">
        <v>479</v>
      </c>
      <c r="D316" s="132" t="s">
        <v>152</v>
      </c>
      <c r="E316" s="133" t="s">
        <v>768</v>
      </c>
      <c r="F316" s="134" t="s">
        <v>769</v>
      </c>
      <c r="G316" s="135" t="s">
        <v>394</v>
      </c>
      <c r="H316" s="136">
        <v>81.92</v>
      </c>
      <c r="I316" s="137"/>
      <c r="J316" s="138">
        <f>ROUND(I316*H316,2)</f>
        <v>0</v>
      </c>
      <c r="K316" s="134" t="s">
        <v>156</v>
      </c>
      <c r="L316" s="33"/>
      <c r="M316" s="139" t="s">
        <v>28</v>
      </c>
      <c r="N316" s="140" t="s">
        <v>44</v>
      </c>
      <c r="P316" s="141">
        <f>O316*H316</f>
        <v>0</v>
      </c>
      <c r="Q316" s="141">
        <v>0</v>
      </c>
      <c r="R316" s="141">
        <f>Q316*H316</f>
        <v>0</v>
      </c>
      <c r="S316" s="141">
        <v>0.115</v>
      </c>
      <c r="T316" s="142">
        <f>S316*H316</f>
        <v>9.4207999999999998</v>
      </c>
      <c r="AR316" s="143" t="s">
        <v>157</v>
      </c>
      <c r="AT316" s="143" t="s">
        <v>152</v>
      </c>
      <c r="AU316" s="143" t="s">
        <v>173</v>
      </c>
      <c r="AY316" s="18" t="s">
        <v>150</v>
      </c>
      <c r="BE316" s="144">
        <f>IF(N316="základní",J316,0)</f>
        <v>0</v>
      </c>
      <c r="BF316" s="144">
        <f>IF(N316="snížená",J316,0)</f>
        <v>0</v>
      </c>
      <c r="BG316" s="144">
        <f>IF(N316="zákl. přenesená",J316,0)</f>
        <v>0</v>
      </c>
      <c r="BH316" s="144">
        <f>IF(N316="sníž. přenesená",J316,0)</f>
        <v>0</v>
      </c>
      <c r="BI316" s="144">
        <f>IF(N316="nulová",J316,0)</f>
        <v>0</v>
      </c>
      <c r="BJ316" s="18" t="s">
        <v>80</v>
      </c>
      <c r="BK316" s="144">
        <f>ROUND(I316*H316,2)</f>
        <v>0</v>
      </c>
      <c r="BL316" s="18" t="s">
        <v>157</v>
      </c>
      <c r="BM316" s="143" t="s">
        <v>770</v>
      </c>
    </row>
    <row r="317" spans="2:65" s="1" customFormat="1" ht="29.25">
      <c r="B317" s="33"/>
      <c r="D317" s="145" t="s">
        <v>159</v>
      </c>
      <c r="F317" s="146" t="s">
        <v>771</v>
      </c>
      <c r="I317" s="147"/>
      <c r="L317" s="33"/>
      <c r="M317" s="148"/>
      <c r="T317" s="54"/>
      <c r="AT317" s="18" t="s">
        <v>159</v>
      </c>
      <c r="AU317" s="18" t="s">
        <v>173</v>
      </c>
    </row>
    <row r="318" spans="2:65" s="1" customFormat="1" ht="11.25">
      <c r="B318" s="33"/>
      <c r="D318" s="149" t="s">
        <v>161</v>
      </c>
      <c r="F318" s="150" t="s">
        <v>772</v>
      </c>
      <c r="I318" s="147"/>
      <c r="L318" s="33"/>
      <c r="M318" s="148"/>
      <c r="T318" s="54"/>
      <c r="AT318" s="18" t="s">
        <v>161</v>
      </c>
      <c r="AU318" s="18" t="s">
        <v>173</v>
      </c>
    </row>
    <row r="319" spans="2:65" s="12" customFormat="1" ht="11.25">
      <c r="B319" s="151"/>
      <c r="D319" s="145" t="s">
        <v>163</v>
      </c>
      <c r="E319" s="152" t="s">
        <v>28</v>
      </c>
      <c r="F319" s="153" t="s">
        <v>1396</v>
      </c>
      <c r="H319" s="154">
        <v>10</v>
      </c>
      <c r="I319" s="155"/>
      <c r="L319" s="151"/>
      <c r="M319" s="156"/>
      <c r="T319" s="157"/>
      <c r="AT319" s="152" t="s">
        <v>163</v>
      </c>
      <c r="AU319" s="152" t="s">
        <v>173</v>
      </c>
      <c r="AV319" s="12" t="s">
        <v>82</v>
      </c>
      <c r="AW319" s="12" t="s">
        <v>35</v>
      </c>
      <c r="AX319" s="12" t="s">
        <v>73</v>
      </c>
      <c r="AY319" s="152" t="s">
        <v>150</v>
      </c>
    </row>
    <row r="320" spans="2:65" s="12" customFormat="1" ht="11.25">
      <c r="B320" s="151"/>
      <c r="D320" s="145" t="s">
        <v>163</v>
      </c>
      <c r="E320" s="152" t="s">
        <v>28</v>
      </c>
      <c r="F320" s="153" t="s">
        <v>1397</v>
      </c>
      <c r="H320" s="154">
        <v>71.92</v>
      </c>
      <c r="I320" s="155"/>
      <c r="L320" s="151"/>
      <c r="M320" s="156"/>
      <c r="T320" s="157"/>
      <c r="AT320" s="152" t="s">
        <v>163</v>
      </c>
      <c r="AU320" s="152" t="s">
        <v>173</v>
      </c>
      <c r="AV320" s="12" t="s">
        <v>82</v>
      </c>
      <c r="AW320" s="12" t="s">
        <v>35</v>
      </c>
      <c r="AX320" s="12" t="s">
        <v>73</v>
      </c>
      <c r="AY320" s="152" t="s">
        <v>150</v>
      </c>
    </row>
    <row r="321" spans="2:65" s="13" customFormat="1" ht="11.25">
      <c r="B321" s="158"/>
      <c r="D321" s="145" t="s">
        <v>163</v>
      </c>
      <c r="E321" s="159" t="s">
        <v>28</v>
      </c>
      <c r="F321" s="160" t="s">
        <v>167</v>
      </c>
      <c r="H321" s="161">
        <v>81.92</v>
      </c>
      <c r="I321" s="162"/>
      <c r="L321" s="158"/>
      <c r="M321" s="163"/>
      <c r="T321" s="164"/>
      <c r="AT321" s="159" t="s">
        <v>163</v>
      </c>
      <c r="AU321" s="159" t="s">
        <v>173</v>
      </c>
      <c r="AV321" s="13" t="s">
        <v>157</v>
      </c>
      <c r="AW321" s="13" t="s">
        <v>35</v>
      </c>
      <c r="AX321" s="13" t="s">
        <v>80</v>
      </c>
      <c r="AY321" s="159" t="s">
        <v>150</v>
      </c>
    </row>
    <row r="322" spans="2:65" s="1" customFormat="1" ht="24.2" customHeight="1">
      <c r="B322" s="33"/>
      <c r="C322" s="132" t="s">
        <v>483</v>
      </c>
      <c r="D322" s="132" t="s">
        <v>152</v>
      </c>
      <c r="E322" s="133" t="s">
        <v>781</v>
      </c>
      <c r="F322" s="134" t="s">
        <v>782</v>
      </c>
      <c r="G322" s="135" t="s">
        <v>417</v>
      </c>
      <c r="H322" s="136">
        <v>3</v>
      </c>
      <c r="I322" s="137"/>
      <c r="J322" s="138">
        <f>ROUND(I322*H322,2)</f>
        <v>0</v>
      </c>
      <c r="K322" s="134" t="s">
        <v>156</v>
      </c>
      <c r="L322" s="33"/>
      <c r="M322" s="139" t="s">
        <v>28</v>
      </c>
      <c r="N322" s="140" t="s">
        <v>44</v>
      </c>
      <c r="P322" s="141">
        <f>O322*H322</f>
        <v>0</v>
      </c>
      <c r="Q322" s="141">
        <v>0</v>
      </c>
      <c r="R322" s="141">
        <f>Q322*H322</f>
        <v>0</v>
      </c>
      <c r="S322" s="141">
        <v>8.2000000000000003E-2</v>
      </c>
      <c r="T322" s="142">
        <f>S322*H322</f>
        <v>0.246</v>
      </c>
      <c r="AR322" s="143" t="s">
        <v>157</v>
      </c>
      <c r="AT322" s="143" t="s">
        <v>152</v>
      </c>
      <c r="AU322" s="143" t="s">
        <v>173</v>
      </c>
      <c r="AY322" s="18" t="s">
        <v>150</v>
      </c>
      <c r="BE322" s="144">
        <f>IF(N322="základní",J322,0)</f>
        <v>0</v>
      </c>
      <c r="BF322" s="144">
        <f>IF(N322="snížená",J322,0)</f>
        <v>0</v>
      </c>
      <c r="BG322" s="144">
        <f>IF(N322="zákl. přenesená",J322,0)</f>
        <v>0</v>
      </c>
      <c r="BH322" s="144">
        <f>IF(N322="sníž. přenesená",J322,0)</f>
        <v>0</v>
      </c>
      <c r="BI322" s="144">
        <f>IF(N322="nulová",J322,0)</f>
        <v>0</v>
      </c>
      <c r="BJ322" s="18" t="s">
        <v>80</v>
      </c>
      <c r="BK322" s="144">
        <f>ROUND(I322*H322,2)</f>
        <v>0</v>
      </c>
      <c r="BL322" s="18" t="s">
        <v>157</v>
      </c>
      <c r="BM322" s="143" t="s">
        <v>783</v>
      </c>
    </row>
    <row r="323" spans="2:65" s="1" customFormat="1" ht="29.25">
      <c r="B323" s="33"/>
      <c r="D323" s="145" t="s">
        <v>159</v>
      </c>
      <c r="F323" s="146" t="s">
        <v>784</v>
      </c>
      <c r="I323" s="147"/>
      <c r="L323" s="33"/>
      <c r="M323" s="148"/>
      <c r="T323" s="54"/>
      <c r="AT323" s="18" t="s">
        <v>159</v>
      </c>
      <c r="AU323" s="18" t="s">
        <v>173</v>
      </c>
    </row>
    <row r="324" spans="2:65" s="1" customFormat="1" ht="11.25">
      <c r="B324" s="33"/>
      <c r="D324" s="149" t="s">
        <v>161</v>
      </c>
      <c r="F324" s="150" t="s">
        <v>785</v>
      </c>
      <c r="I324" s="147"/>
      <c r="L324" s="33"/>
      <c r="M324" s="148"/>
      <c r="T324" s="54"/>
      <c r="AT324" s="18" t="s">
        <v>161</v>
      </c>
      <c r="AU324" s="18" t="s">
        <v>173</v>
      </c>
    </row>
    <row r="325" spans="2:65" s="12" customFormat="1" ht="11.25">
      <c r="B325" s="151"/>
      <c r="D325" s="145" t="s">
        <v>163</v>
      </c>
      <c r="E325" s="152" t="s">
        <v>28</v>
      </c>
      <c r="F325" s="153" t="s">
        <v>1398</v>
      </c>
      <c r="H325" s="154">
        <v>3</v>
      </c>
      <c r="I325" s="155"/>
      <c r="L325" s="151"/>
      <c r="M325" s="156"/>
      <c r="T325" s="157"/>
      <c r="AT325" s="152" t="s">
        <v>163</v>
      </c>
      <c r="AU325" s="152" t="s">
        <v>173</v>
      </c>
      <c r="AV325" s="12" t="s">
        <v>82</v>
      </c>
      <c r="AW325" s="12" t="s">
        <v>35</v>
      </c>
      <c r="AX325" s="12" t="s">
        <v>80</v>
      </c>
      <c r="AY325" s="152" t="s">
        <v>150</v>
      </c>
    </row>
    <row r="326" spans="2:65" s="1" customFormat="1" ht="24.2" customHeight="1">
      <c r="B326" s="33"/>
      <c r="C326" s="132" t="s">
        <v>489</v>
      </c>
      <c r="D326" s="132" t="s">
        <v>152</v>
      </c>
      <c r="E326" s="133" t="s">
        <v>787</v>
      </c>
      <c r="F326" s="134" t="s">
        <v>788</v>
      </c>
      <c r="G326" s="135" t="s">
        <v>417</v>
      </c>
      <c r="H326" s="136">
        <v>8</v>
      </c>
      <c r="I326" s="137"/>
      <c r="J326" s="138">
        <f>ROUND(I326*H326,2)</f>
        <v>0</v>
      </c>
      <c r="K326" s="134" t="s">
        <v>156</v>
      </c>
      <c r="L326" s="33"/>
      <c r="M326" s="139" t="s">
        <v>28</v>
      </c>
      <c r="N326" s="140" t="s">
        <v>44</v>
      </c>
      <c r="P326" s="141">
        <f>O326*H326</f>
        <v>0</v>
      </c>
      <c r="Q326" s="141">
        <v>0</v>
      </c>
      <c r="R326" s="141">
        <f>Q326*H326</f>
        <v>0</v>
      </c>
      <c r="S326" s="141">
        <v>4.0000000000000001E-3</v>
      </c>
      <c r="T326" s="142">
        <f>S326*H326</f>
        <v>3.2000000000000001E-2</v>
      </c>
      <c r="AR326" s="143" t="s">
        <v>157</v>
      </c>
      <c r="AT326" s="143" t="s">
        <v>152</v>
      </c>
      <c r="AU326" s="143" t="s">
        <v>173</v>
      </c>
      <c r="AY326" s="18" t="s">
        <v>150</v>
      </c>
      <c r="BE326" s="144">
        <f>IF(N326="základní",J326,0)</f>
        <v>0</v>
      </c>
      <c r="BF326" s="144">
        <f>IF(N326="snížená",J326,0)</f>
        <v>0</v>
      </c>
      <c r="BG326" s="144">
        <f>IF(N326="zákl. přenesená",J326,0)</f>
        <v>0</v>
      </c>
      <c r="BH326" s="144">
        <f>IF(N326="sníž. přenesená",J326,0)</f>
        <v>0</v>
      </c>
      <c r="BI326" s="144">
        <f>IF(N326="nulová",J326,0)</f>
        <v>0</v>
      </c>
      <c r="BJ326" s="18" t="s">
        <v>80</v>
      </c>
      <c r="BK326" s="144">
        <f>ROUND(I326*H326,2)</f>
        <v>0</v>
      </c>
      <c r="BL326" s="18" t="s">
        <v>157</v>
      </c>
      <c r="BM326" s="143" t="s">
        <v>789</v>
      </c>
    </row>
    <row r="327" spans="2:65" s="1" customFormat="1" ht="29.25">
      <c r="B327" s="33"/>
      <c r="D327" s="145" t="s">
        <v>159</v>
      </c>
      <c r="F327" s="146" t="s">
        <v>790</v>
      </c>
      <c r="I327" s="147"/>
      <c r="L327" s="33"/>
      <c r="M327" s="148"/>
      <c r="T327" s="54"/>
      <c r="AT327" s="18" t="s">
        <v>159</v>
      </c>
      <c r="AU327" s="18" t="s">
        <v>173</v>
      </c>
    </row>
    <row r="328" spans="2:65" s="1" customFormat="1" ht="11.25">
      <c r="B328" s="33"/>
      <c r="D328" s="149" t="s">
        <v>161</v>
      </c>
      <c r="F328" s="150" t="s">
        <v>791</v>
      </c>
      <c r="I328" s="147"/>
      <c r="L328" s="33"/>
      <c r="M328" s="148"/>
      <c r="T328" s="54"/>
      <c r="AT328" s="18" t="s">
        <v>161</v>
      </c>
      <c r="AU328" s="18" t="s">
        <v>173</v>
      </c>
    </row>
    <row r="329" spans="2:65" s="12" customFormat="1" ht="11.25">
      <c r="B329" s="151"/>
      <c r="D329" s="145" t="s">
        <v>163</v>
      </c>
      <c r="E329" s="152" t="s">
        <v>28</v>
      </c>
      <c r="F329" s="153" t="s">
        <v>1399</v>
      </c>
      <c r="H329" s="154">
        <v>8</v>
      </c>
      <c r="I329" s="155"/>
      <c r="L329" s="151"/>
      <c r="M329" s="156"/>
      <c r="T329" s="157"/>
      <c r="AT329" s="152" t="s">
        <v>163</v>
      </c>
      <c r="AU329" s="152" t="s">
        <v>173</v>
      </c>
      <c r="AV329" s="12" t="s">
        <v>82</v>
      </c>
      <c r="AW329" s="12" t="s">
        <v>35</v>
      </c>
      <c r="AX329" s="12" t="s">
        <v>80</v>
      </c>
      <c r="AY329" s="152" t="s">
        <v>150</v>
      </c>
    </row>
    <row r="330" spans="2:65" s="1" customFormat="1" ht="24.2" customHeight="1">
      <c r="B330" s="33"/>
      <c r="C330" s="132" t="s">
        <v>495</v>
      </c>
      <c r="D330" s="132" t="s">
        <v>152</v>
      </c>
      <c r="E330" s="133" t="s">
        <v>1400</v>
      </c>
      <c r="F330" s="134" t="s">
        <v>1401</v>
      </c>
      <c r="G330" s="135" t="s">
        <v>394</v>
      </c>
      <c r="H330" s="136">
        <v>1.75</v>
      </c>
      <c r="I330" s="137"/>
      <c r="J330" s="138">
        <f>ROUND(I330*H330,2)</f>
        <v>0</v>
      </c>
      <c r="K330" s="134" t="s">
        <v>156</v>
      </c>
      <c r="L330" s="33"/>
      <c r="M330" s="139" t="s">
        <v>28</v>
      </c>
      <c r="N330" s="140" t="s">
        <v>44</v>
      </c>
      <c r="P330" s="141">
        <f>O330*H330</f>
        <v>0</v>
      </c>
      <c r="Q330" s="141">
        <v>0</v>
      </c>
      <c r="R330" s="141">
        <f>Q330*H330</f>
        <v>0</v>
      </c>
      <c r="S330" s="141">
        <v>0.25</v>
      </c>
      <c r="T330" s="142">
        <f>S330*H330</f>
        <v>0.4375</v>
      </c>
      <c r="AR330" s="143" t="s">
        <v>157</v>
      </c>
      <c r="AT330" s="143" t="s">
        <v>152</v>
      </c>
      <c r="AU330" s="143" t="s">
        <v>173</v>
      </c>
      <c r="AY330" s="18" t="s">
        <v>150</v>
      </c>
      <c r="BE330" s="144">
        <f>IF(N330="základní",J330,0)</f>
        <v>0</v>
      </c>
      <c r="BF330" s="144">
        <f>IF(N330="snížená",J330,0)</f>
        <v>0</v>
      </c>
      <c r="BG330" s="144">
        <f>IF(N330="zákl. přenesená",J330,0)</f>
        <v>0</v>
      </c>
      <c r="BH330" s="144">
        <f>IF(N330="sníž. přenesená",J330,0)</f>
        <v>0</v>
      </c>
      <c r="BI330" s="144">
        <f>IF(N330="nulová",J330,0)</f>
        <v>0</v>
      </c>
      <c r="BJ330" s="18" t="s">
        <v>80</v>
      </c>
      <c r="BK330" s="144">
        <f>ROUND(I330*H330,2)</f>
        <v>0</v>
      </c>
      <c r="BL330" s="18" t="s">
        <v>157</v>
      </c>
      <c r="BM330" s="143" t="s">
        <v>1402</v>
      </c>
    </row>
    <row r="331" spans="2:65" s="1" customFormat="1" ht="39">
      <c r="B331" s="33"/>
      <c r="D331" s="145" t="s">
        <v>159</v>
      </c>
      <c r="F331" s="146" t="s">
        <v>1403</v>
      </c>
      <c r="I331" s="147"/>
      <c r="L331" s="33"/>
      <c r="M331" s="148"/>
      <c r="T331" s="54"/>
      <c r="AT331" s="18" t="s">
        <v>159</v>
      </c>
      <c r="AU331" s="18" t="s">
        <v>173</v>
      </c>
    </row>
    <row r="332" spans="2:65" s="1" customFormat="1" ht="11.25">
      <c r="B332" s="33"/>
      <c r="D332" s="149" t="s">
        <v>161</v>
      </c>
      <c r="F332" s="150" t="s">
        <v>1404</v>
      </c>
      <c r="I332" s="147"/>
      <c r="L332" s="33"/>
      <c r="M332" s="148"/>
      <c r="T332" s="54"/>
      <c r="AT332" s="18" t="s">
        <v>161</v>
      </c>
      <c r="AU332" s="18" t="s">
        <v>173</v>
      </c>
    </row>
    <row r="333" spans="2:65" s="12" customFormat="1" ht="11.25">
      <c r="B333" s="151"/>
      <c r="D333" s="145" t="s">
        <v>163</v>
      </c>
      <c r="E333" s="152" t="s">
        <v>28</v>
      </c>
      <c r="F333" s="153" t="s">
        <v>1405</v>
      </c>
      <c r="H333" s="154">
        <v>1.75</v>
      </c>
      <c r="I333" s="155"/>
      <c r="L333" s="151"/>
      <c r="M333" s="156"/>
      <c r="T333" s="157"/>
      <c r="AT333" s="152" t="s">
        <v>163</v>
      </c>
      <c r="AU333" s="152" t="s">
        <v>173</v>
      </c>
      <c r="AV333" s="12" t="s">
        <v>82</v>
      </c>
      <c r="AW333" s="12" t="s">
        <v>35</v>
      </c>
      <c r="AX333" s="12" t="s">
        <v>80</v>
      </c>
      <c r="AY333" s="152" t="s">
        <v>150</v>
      </c>
    </row>
    <row r="334" spans="2:65" s="11" customFormat="1" ht="22.9" customHeight="1">
      <c r="B334" s="120"/>
      <c r="D334" s="121" t="s">
        <v>72</v>
      </c>
      <c r="E334" s="130" t="s">
        <v>793</v>
      </c>
      <c r="F334" s="130" t="s">
        <v>794</v>
      </c>
      <c r="I334" s="123"/>
      <c r="J334" s="131">
        <f>BK334</f>
        <v>0</v>
      </c>
      <c r="L334" s="120"/>
      <c r="M334" s="125"/>
      <c r="P334" s="126">
        <f>SUM(P335:P386)</f>
        <v>0</v>
      </c>
      <c r="R334" s="126">
        <f>SUM(R335:R386)</f>
        <v>0</v>
      </c>
      <c r="T334" s="127">
        <f>SUM(T335:T386)</f>
        <v>0</v>
      </c>
      <c r="AR334" s="121" t="s">
        <v>80</v>
      </c>
      <c r="AT334" s="128" t="s">
        <v>72</v>
      </c>
      <c r="AU334" s="128" t="s">
        <v>80</v>
      </c>
      <c r="AY334" s="121" t="s">
        <v>150</v>
      </c>
      <c r="BK334" s="129">
        <f>SUM(BK335:BK386)</f>
        <v>0</v>
      </c>
    </row>
    <row r="335" spans="2:65" s="1" customFormat="1" ht="21.75" customHeight="1">
      <c r="B335" s="33"/>
      <c r="C335" s="132" t="s">
        <v>503</v>
      </c>
      <c r="D335" s="132" t="s">
        <v>152</v>
      </c>
      <c r="E335" s="133" t="s">
        <v>796</v>
      </c>
      <c r="F335" s="134" t="s">
        <v>797</v>
      </c>
      <c r="G335" s="135" t="s">
        <v>199</v>
      </c>
      <c r="H335" s="136">
        <v>21.036000000000001</v>
      </c>
      <c r="I335" s="137"/>
      <c r="J335" s="138">
        <f>ROUND(I335*H335,2)</f>
        <v>0</v>
      </c>
      <c r="K335" s="134" t="s">
        <v>156</v>
      </c>
      <c r="L335" s="33"/>
      <c r="M335" s="139" t="s">
        <v>28</v>
      </c>
      <c r="N335" s="140" t="s">
        <v>44</v>
      </c>
      <c r="P335" s="141">
        <f>O335*H335</f>
        <v>0</v>
      </c>
      <c r="Q335" s="141">
        <v>0</v>
      </c>
      <c r="R335" s="141">
        <f>Q335*H335</f>
        <v>0</v>
      </c>
      <c r="S335" s="141">
        <v>0</v>
      </c>
      <c r="T335" s="142">
        <f>S335*H335</f>
        <v>0</v>
      </c>
      <c r="AR335" s="143" t="s">
        <v>157</v>
      </c>
      <c r="AT335" s="143" t="s">
        <v>152</v>
      </c>
      <c r="AU335" s="143" t="s">
        <v>82</v>
      </c>
      <c r="AY335" s="18" t="s">
        <v>150</v>
      </c>
      <c r="BE335" s="144">
        <f>IF(N335="základní",J335,0)</f>
        <v>0</v>
      </c>
      <c r="BF335" s="144">
        <f>IF(N335="snížená",J335,0)</f>
        <v>0</v>
      </c>
      <c r="BG335" s="144">
        <f>IF(N335="zákl. přenesená",J335,0)</f>
        <v>0</v>
      </c>
      <c r="BH335" s="144">
        <f>IF(N335="sníž. přenesená",J335,0)</f>
        <v>0</v>
      </c>
      <c r="BI335" s="144">
        <f>IF(N335="nulová",J335,0)</f>
        <v>0</v>
      </c>
      <c r="BJ335" s="18" t="s">
        <v>80</v>
      </c>
      <c r="BK335" s="144">
        <f>ROUND(I335*H335,2)</f>
        <v>0</v>
      </c>
      <c r="BL335" s="18" t="s">
        <v>157</v>
      </c>
      <c r="BM335" s="143" t="s">
        <v>798</v>
      </c>
    </row>
    <row r="336" spans="2:65" s="1" customFormat="1" ht="19.5">
      <c r="B336" s="33"/>
      <c r="D336" s="145" t="s">
        <v>159</v>
      </c>
      <c r="F336" s="146" t="s">
        <v>799</v>
      </c>
      <c r="I336" s="147"/>
      <c r="L336" s="33"/>
      <c r="M336" s="148"/>
      <c r="T336" s="54"/>
      <c r="AT336" s="18" t="s">
        <v>159</v>
      </c>
      <c r="AU336" s="18" t="s">
        <v>82</v>
      </c>
    </row>
    <row r="337" spans="2:65" s="1" customFormat="1" ht="11.25">
      <c r="B337" s="33"/>
      <c r="D337" s="149" t="s">
        <v>161</v>
      </c>
      <c r="F337" s="150" t="s">
        <v>800</v>
      </c>
      <c r="I337" s="147"/>
      <c r="L337" s="33"/>
      <c r="M337" s="148"/>
      <c r="T337" s="54"/>
      <c r="AT337" s="18" t="s">
        <v>161</v>
      </c>
      <c r="AU337" s="18" t="s">
        <v>82</v>
      </c>
    </row>
    <row r="338" spans="2:65" s="12" customFormat="1" ht="22.5">
      <c r="B338" s="151"/>
      <c r="D338" s="145" t="s">
        <v>163</v>
      </c>
      <c r="E338" s="152" t="s">
        <v>28</v>
      </c>
      <c r="F338" s="153" t="s">
        <v>1406</v>
      </c>
      <c r="H338" s="154">
        <v>21.036000000000001</v>
      </c>
      <c r="I338" s="155"/>
      <c r="L338" s="151"/>
      <c r="M338" s="156"/>
      <c r="T338" s="157"/>
      <c r="AT338" s="152" t="s">
        <v>163</v>
      </c>
      <c r="AU338" s="152" t="s">
        <v>82</v>
      </c>
      <c r="AV338" s="12" t="s">
        <v>82</v>
      </c>
      <c r="AW338" s="12" t="s">
        <v>35</v>
      </c>
      <c r="AX338" s="12" t="s">
        <v>73</v>
      </c>
      <c r="AY338" s="152" t="s">
        <v>150</v>
      </c>
    </row>
    <row r="339" spans="2:65" s="13" customFormat="1" ht="11.25">
      <c r="B339" s="158"/>
      <c r="D339" s="145" t="s">
        <v>163</v>
      </c>
      <c r="E339" s="159" t="s">
        <v>28</v>
      </c>
      <c r="F339" s="160" t="s">
        <v>167</v>
      </c>
      <c r="H339" s="161">
        <v>21.036000000000001</v>
      </c>
      <c r="I339" s="162"/>
      <c r="L339" s="158"/>
      <c r="M339" s="163"/>
      <c r="T339" s="164"/>
      <c r="AT339" s="159" t="s">
        <v>163</v>
      </c>
      <c r="AU339" s="159" t="s">
        <v>82</v>
      </c>
      <c r="AV339" s="13" t="s">
        <v>157</v>
      </c>
      <c r="AW339" s="13" t="s">
        <v>35</v>
      </c>
      <c r="AX339" s="13" t="s">
        <v>80</v>
      </c>
      <c r="AY339" s="159" t="s">
        <v>150</v>
      </c>
    </row>
    <row r="340" spans="2:65" s="1" customFormat="1" ht="24.2" customHeight="1">
      <c r="B340" s="33"/>
      <c r="C340" s="132" t="s">
        <v>508</v>
      </c>
      <c r="D340" s="132" t="s">
        <v>152</v>
      </c>
      <c r="E340" s="133" t="s">
        <v>803</v>
      </c>
      <c r="F340" s="134" t="s">
        <v>804</v>
      </c>
      <c r="G340" s="135" t="s">
        <v>199</v>
      </c>
      <c r="H340" s="136">
        <v>189.328</v>
      </c>
      <c r="I340" s="137"/>
      <c r="J340" s="138">
        <f>ROUND(I340*H340,2)</f>
        <v>0</v>
      </c>
      <c r="K340" s="134" t="s">
        <v>156</v>
      </c>
      <c r="L340" s="33"/>
      <c r="M340" s="139" t="s">
        <v>28</v>
      </c>
      <c r="N340" s="140" t="s">
        <v>44</v>
      </c>
      <c r="P340" s="141">
        <f>O340*H340</f>
        <v>0</v>
      </c>
      <c r="Q340" s="141">
        <v>0</v>
      </c>
      <c r="R340" s="141">
        <f>Q340*H340</f>
        <v>0</v>
      </c>
      <c r="S340" s="141">
        <v>0</v>
      </c>
      <c r="T340" s="142">
        <f>S340*H340</f>
        <v>0</v>
      </c>
      <c r="AR340" s="143" t="s">
        <v>157</v>
      </c>
      <c r="AT340" s="143" t="s">
        <v>152</v>
      </c>
      <c r="AU340" s="143" t="s">
        <v>82</v>
      </c>
      <c r="AY340" s="18" t="s">
        <v>150</v>
      </c>
      <c r="BE340" s="144">
        <f>IF(N340="základní",J340,0)</f>
        <v>0</v>
      </c>
      <c r="BF340" s="144">
        <f>IF(N340="snížená",J340,0)</f>
        <v>0</v>
      </c>
      <c r="BG340" s="144">
        <f>IF(N340="zákl. přenesená",J340,0)</f>
        <v>0</v>
      </c>
      <c r="BH340" s="144">
        <f>IF(N340="sníž. přenesená",J340,0)</f>
        <v>0</v>
      </c>
      <c r="BI340" s="144">
        <f>IF(N340="nulová",J340,0)</f>
        <v>0</v>
      </c>
      <c r="BJ340" s="18" t="s">
        <v>80</v>
      </c>
      <c r="BK340" s="144">
        <f>ROUND(I340*H340,2)</f>
        <v>0</v>
      </c>
      <c r="BL340" s="18" t="s">
        <v>157</v>
      </c>
      <c r="BM340" s="143" t="s">
        <v>805</v>
      </c>
    </row>
    <row r="341" spans="2:65" s="1" customFormat="1" ht="19.5">
      <c r="B341" s="33"/>
      <c r="D341" s="145" t="s">
        <v>159</v>
      </c>
      <c r="F341" s="146" t="s">
        <v>806</v>
      </c>
      <c r="I341" s="147"/>
      <c r="L341" s="33"/>
      <c r="M341" s="148"/>
      <c r="T341" s="54"/>
      <c r="AT341" s="18" t="s">
        <v>159</v>
      </c>
      <c r="AU341" s="18" t="s">
        <v>82</v>
      </c>
    </row>
    <row r="342" spans="2:65" s="1" customFormat="1" ht="11.25">
      <c r="B342" s="33"/>
      <c r="D342" s="149" t="s">
        <v>161</v>
      </c>
      <c r="F342" s="150" t="s">
        <v>807</v>
      </c>
      <c r="I342" s="147"/>
      <c r="L342" s="33"/>
      <c r="M342" s="148"/>
      <c r="T342" s="54"/>
      <c r="AT342" s="18" t="s">
        <v>161</v>
      </c>
      <c r="AU342" s="18" t="s">
        <v>82</v>
      </c>
    </row>
    <row r="343" spans="2:65" s="1" customFormat="1" ht="19.5">
      <c r="B343" s="33"/>
      <c r="D343" s="145" t="s">
        <v>192</v>
      </c>
      <c r="F343" s="165" t="s">
        <v>193</v>
      </c>
      <c r="I343" s="147"/>
      <c r="L343" s="33"/>
      <c r="M343" s="148"/>
      <c r="T343" s="54"/>
      <c r="AT343" s="18" t="s">
        <v>192</v>
      </c>
      <c r="AU343" s="18" t="s">
        <v>82</v>
      </c>
    </row>
    <row r="344" spans="2:65" s="12" customFormat="1" ht="22.5">
      <c r="B344" s="151"/>
      <c r="D344" s="145" t="s">
        <v>163</v>
      </c>
      <c r="E344" s="152" t="s">
        <v>28</v>
      </c>
      <c r="F344" s="153" t="s">
        <v>1407</v>
      </c>
      <c r="H344" s="154">
        <v>189.328</v>
      </c>
      <c r="I344" s="155"/>
      <c r="L344" s="151"/>
      <c r="M344" s="156"/>
      <c r="T344" s="157"/>
      <c r="AT344" s="152" t="s">
        <v>163</v>
      </c>
      <c r="AU344" s="152" t="s">
        <v>82</v>
      </c>
      <c r="AV344" s="12" t="s">
        <v>82</v>
      </c>
      <c r="AW344" s="12" t="s">
        <v>35</v>
      </c>
      <c r="AX344" s="12" t="s">
        <v>73</v>
      </c>
      <c r="AY344" s="152" t="s">
        <v>150</v>
      </c>
    </row>
    <row r="345" spans="2:65" s="13" customFormat="1" ht="11.25">
      <c r="B345" s="158"/>
      <c r="D345" s="145" t="s">
        <v>163</v>
      </c>
      <c r="E345" s="159" t="s">
        <v>28</v>
      </c>
      <c r="F345" s="160" t="s">
        <v>167</v>
      </c>
      <c r="H345" s="161">
        <v>189.328</v>
      </c>
      <c r="I345" s="162"/>
      <c r="L345" s="158"/>
      <c r="M345" s="163"/>
      <c r="T345" s="164"/>
      <c r="AT345" s="159" t="s">
        <v>163</v>
      </c>
      <c r="AU345" s="159" t="s">
        <v>82</v>
      </c>
      <c r="AV345" s="13" t="s">
        <v>157</v>
      </c>
      <c r="AW345" s="13" t="s">
        <v>35</v>
      </c>
      <c r="AX345" s="13" t="s">
        <v>80</v>
      </c>
      <c r="AY345" s="159" t="s">
        <v>150</v>
      </c>
    </row>
    <row r="346" spans="2:65" s="1" customFormat="1" ht="21.75" customHeight="1">
      <c r="B346" s="33"/>
      <c r="C346" s="132" t="s">
        <v>516</v>
      </c>
      <c r="D346" s="132" t="s">
        <v>152</v>
      </c>
      <c r="E346" s="133" t="s">
        <v>811</v>
      </c>
      <c r="F346" s="134" t="s">
        <v>812</v>
      </c>
      <c r="G346" s="135" t="s">
        <v>199</v>
      </c>
      <c r="H346" s="136">
        <v>34.725000000000001</v>
      </c>
      <c r="I346" s="137"/>
      <c r="J346" s="138">
        <f>ROUND(I346*H346,2)</f>
        <v>0</v>
      </c>
      <c r="K346" s="134" t="s">
        <v>156</v>
      </c>
      <c r="L346" s="33"/>
      <c r="M346" s="139" t="s">
        <v>28</v>
      </c>
      <c r="N346" s="140" t="s">
        <v>44</v>
      </c>
      <c r="P346" s="141">
        <f>O346*H346</f>
        <v>0</v>
      </c>
      <c r="Q346" s="141">
        <v>0</v>
      </c>
      <c r="R346" s="141">
        <f>Q346*H346</f>
        <v>0</v>
      </c>
      <c r="S346" s="141">
        <v>0</v>
      </c>
      <c r="T346" s="142">
        <f>S346*H346</f>
        <v>0</v>
      </c>
      <c r="AR346" s="143" t="s">
        <v>157</v>
      </c>
      <c r="AT346" s="143" t="s">
        <v>152</v>
      </c>
      <c r="AU346" s="143" t="s">
        <v>82</v>
      </c>
      <c r="AY346" s="18" t="s">
        <v>150</v>
      </c>
      <c r="BE346" s="144">
        <f>IF(N346="základní",J346,0)</f>
        <v>0</v>
      </c>
      <c r="BF346" s="144">
        <f>IF(N346="snížená",J346,0)</f>
        <v>0</v>
      </c>
      <c r="BG346" s="144">
        <f>IF(N346="zákl. přenesená",J346,0)</f>
        <v>0</v>
      </c>
      <c r="BH346" s="144">
        <f>IF(N346="sníž. přenesená",J346,0)</f>
        <v>0</v>
      </c>
      <c r="BI346" s="144">
        <f>IF(N346="nulová",J346,0)</f>
        <v>0</v>
      </c>
      <c r="BJ346" s="18" t="s">
        <v>80</v>
      </c>
      <c r="BK346" s="144">
        <f>ROUND(I346*H346,2)</f>
        <v>0</v>
      </c>
      <c r="BL346" s="18" t="s">
        <v>157</v>
      </c>
      <c r="BM346" s="143" t="s">
        <v>813</v>
      </c>
    </row>
    <row r="347" spans="2:65" s="1" customFormat="1" ht="19.5">
      <c r="B347" s="33"/>
      <c r="D347" s="145" t="s">
        <v>159</v>
      </c>
      <c r="F347" s="146" t="s">
        <v>814</v>
      </c>
      <c r="I347" s="147"/>
      <c r="L347" s="33"/>
      <c r="M347" s="148"/>
      <c r="T347" s="54"/>
      <c r="AT347" s="18" t="s">
        <v>159</v>
      </c>
      <c r="AU347" s="18" t="s">
        <v>82</v>
      </c>
    </row>
    <row r="348" spans="2:65" s="1" customFormat="1" ht="11.25">
      <c r="B348" s="33"/>
      <c r="D348" s="149" t="s">
        <v>161</v>
      </c>
      <c r="F348" s="150" t="s">
        <v>815</v>
      </c>
      <c r="I348" s="147"/>
      <c r="L348" s="33"/>
      <c r="M348" s="148"/>
      <c r="T348" s="54"/>
      <c r="AT348" s="18" t="s">
        <v>161</v>
      </c>
      <c r="AU348" s="18" t="s">
        <v>82</v>
      </c>
    </row>
    <row r="349" spans="2:65" s="12" customFormat="1" ht="22.5">
      <c r="B349" s="151"/>
      <c r="D349" s="145" t="s">
        <v>163</v>
      </c>
      <c r="E349" s="152" t="s">
        <v>28</v>
      </c>
      <c r="F349" s="153" t="s">
        <v>1408</v>
      </c>
      <c r="H349" s="154">
        <v>14.541</v>
      </c>
      <c r="I349" s="155"/>
      <c r="L349" s="151"/>
      <c r="M349" s="156"/>
      <c r="T349" s="157"/>
      <c r="AT349" s="152" t="s">
        <v>163</v>
      </c>
      <c r="AU349" s="152" t="s">
        <v>82</v>
      </c>
      <c r="AV349" s="12" t="s">
        <v>82</v>
      </c>
      <c r="AW349" s="12" t="s">
        <v>35</v>
      </c>
      <c r="AX349" s="12" t="s">
        <v>73</v>
      </c>
      <c r="AY349" s="152" t="s">
        <v>150</v>
      </c>
    </row>
    <row r="350" spans="2:65" s="12" customFormat="1" ht="11.25">
      <c r="B350" s="151"/>
      <c r="D350" s="145" t="s">
        <v>163</v>
      </c>
      <c r="E350" s="152" t="s">
        <v>28</v>
      </c>
      <c r="F350" s="153" t="s">
        <v>1409</v>
      </c>
      <c r="H350" s="154">
        <v>2.0939999999999999</v>
      </c>
      <c r="I350" s="155"/>
      <c r="L350" s="151"/>
      <c r="M350" s="156"/>
      <c r="T350" s="157"/>
      <c r="AT350" s="152" t="s">
        <v>163</v>
      </c>
      <c r="AU350" s="152" t="s">
        <v>82</v>
      </c>
      <c r="AV350" s="12" t="s">
        <v>82</v>
      </c>
      <c r="AW350" s="12" t="s">
        <v>35</v>
      </c>
      <c r="AX350" s="12" t="s">
        <v>73</v>
      </c>
      <c r="AY350" s="152" t="s">
        <v>150</v>
      </c>
    </row>
    <row r="351" spans="2:65" s="12" customFormat="1" ht="22.5">
      <c r="B351" s="151"/>
      <c r="D351" s="145" t="s">
        <v>163</v>
      </c>
      <c r="E351" s="152" t="s">
        <v>28</v>
      </c>
      <c r="F351" s="153" t="s">
        <v>1410</v>
      </c>
      <c r="H351" s="154">
        <v>0.64200000000000002</v>
      </c>
      <c r="I351" s="155"/>
      <c r="L351" s="151"/>
      <c r="M351" s="156"/>
      <c r="T351" s="157"/>
      <c r="AT351" s="152" t="s">
        <v>163</v>
      </c>
      <c r="AU351" s="152" t="s">
        <v>82</v>
      </c>
      <c r="AV351" s="12" t="s">
        <v>82</v>
      </c>
      <c r="AW351" s="12" t="s">
        <v>35</v>
      </c>
      <c r="AX351" s="12" t="s">
        <v>73</v>
      </c>
      <c r="AY351" s="152" t="s">
        <v>150</v>
      </c>
    </row>
    <row r="352" spans="2:65" s="12" customFormat="1" ht="22.5">
      <c r="B352" s="151"/>
      <c r="D352" s="145" t="s">
        <v>163</v>
      </c>
      <c r="E352" s="152" t="s">
        <v>28</v>
      </c>
      <c r="F352" s="153" t="s">
        <v>1411</v>
      </c>
      <c r="H352" s="154">
        <v>14.526</v>
      </c>
      <c r="I352" s="155"/>
      <c r="L352" s="151"/>
      <c r="M352" s="156"/>
      <c r="T352" s="157"/>
      <c r="AT352" s="152" t="s">
        <v>163</v>
      </c>
      <c r="AU352" s="152" t="s">
        <v>82</v>
      </c>
      <c r="AV352" s="12" t="s">
        <v>82</v>
      </c>
      <c r="AW352" s="12" t="s">
        <v>35</v>
      </c>
      <c r="AX352" s="12" t="s">
        <v>73</v>
      </c>
      <c r="AY352" s="152" t="s">
        <v>150</v>
      </c>
    </row>
    <row r="353" spans="2:65" s="12" customFormat="1" ht="11.25">
      <c r="B353" s="151"/>
      <c r="D353" s="145" t="s">
        <v>163</v>
      </c>
      <c r="E353" s="152" t="s">
        <v>28</v>
      </c>
      <c r="F353" s="153" t="s">
        <v>1412</v>
      </c>
      <c r="H353" s="154">
        <v>2.9220000000000002</v>
      </c>
      <c r="I353" s="155"/>
      <c r="L353" s="151"/>
      <c r="M353" s="156"/>
      <c r="T353" s="157"/>
      <c r="AT353" s="152" t="s">
        <v>163</v>
      </c>
      <c r="AU353" s="152" t="s">
        <v>82</v>
      </c>
      <c r="AV353" s="12" t="s">
        <v>82</v>
      </c>
      <c r="AW353" s="12" t="s">
        <v>35</v>
      </c>
      <c r="AX353" s="12" t="s">
        <v>73</v>
      </c>
      <c r="AY353" s="152" t="s">
        <v>150</v>
      </c>
    </row>
    <row r="354" spans="2:65" s="13" customFormat="1" ht="11.25">
      <c r="B354" s="158"/>
      <c r="D354" s="145" t="s">
        <v>163</v>
      </c>
      <c r="E354" s="159" t="s">
        <v>28</v>
      </c>
      <c r="F354" s="160" t="s">
        <v>167</v>
      </c>
      <c r="H354" s="161">
        <v>34.725000000000001</v>
      </c>
      <c r="I354" s="162"/>
      <c r="L354" s="158"/>
      <c r="M354" s="163"/>
      <c r="T354" s="164"/>
      <c r="AT354" s="159" t="s">
        <v>163</v>
      </c>
      <c r="AU354" s="159" t="s">
        <v>82</v>
      </c>
      <c r="AV354" s="13" t="s">
        <v>157</v>
      </c>
      <c r="AW354" s="13" t="s">
        <v>35</v>
      </c>
      <c r="AX354" s="13" t="s">
        <v>80</v>
      </c>
      <c r="AY354" s="159" t="s">
        <v>150</v>
      </c>
    </row>
    <row r="355" spans="2:65" s="1" customFormat="1" ht="24.2" customHeight="1">
      <c r="B355" s="33"/>
      <c r="C355" s="132" t="s">
        <v>521</v>
      </c>
      <c r="D355" s="132" t="s">
        <v>152</v>
      </c>
      <c r="E355" s="133" t="s">
        <v>820</v>
      </c>
      <c r="F355" s="134" t="s">
        <v>821</v>
      </c>
      <c r="G355" s="135" t="s">
        <v>199</v>
      </c>
      <c r="H355" s="136">
        <v>221.512</v>
      </c>
      <c r="I355" s="137"/>
      <c r="J355" s="138">
        <f>ROUND(I355*H355,2)</f>
        <v>0</v>
      </c>
      <c r="K355" s="134" t="s">
        <v>156</v>
      </c>
      <c r="L355" s="33"/>
      <c r="M355" s="139" t="s">
        <v>28</v>
      </c>
      <c r="N355" s="140" t="s">
        <v>44</v>
      </c>
      <c r="P355" s="141">
        <f>O355*H355</f>
        <v>0</v>
      </c>
      <c r="Q355" s="141">
        <v>0</v>
      </c>
      <c r="R355" s="141">
        <f>Q355*H355</f>
        <v>0</v>
      </c>
      <c r="S355" s="141">
        <v>0</v>
      </c>
      <c r="T355" s="142">
        <f>S355*H355</f>
        <v>0</v>
      </c>
      <c r="AR355" s="143" t="s">
        <v>157</v>
      </c>
      <c r="AT355" s="143" t="s">
        <v>152</v>
      </c>
      <c r="AU355" s="143" t="s">
        <v>82</v>
      </c>
      <c r="AY355" s="18" t="s">
        <v>150</v>
      </c>
      <c r="BE355" s="144">
        <f>IF(N355="základní",J355,0)</f>
        <v>0</v>
      </c>
      <c r="BF355" s="144">
        <f>IF(N355="snížená",J355,0)</f>
        <v>0</v>
      </c>
      <c r="BG355" s="144">
        <f>IF(N355="zákl. přenesená",J355,0)</f>
        <v>0</v>
      </c>
      <c r="BH355" s="144">
        <f>IF(N355="sníž. přenesená",J355,0)</f>
        <v>0</v>
      </c>
      <c r="BI355" s="144">
        <f>IF(N355="nulová",J355,0)</f>
        <v>0</v>
      </c>
      <c r="BJ355" s="18" t="s">
        <v>80</v>
      </c>
      <c r="BK355" s="144">
        <f>ROUND(I355*H355,2)</f>
        <v>0</v>
      </c>
      <c r="BL355" s="18" t="s">
        <v>157</v>
      </c>
      <c r="BM355" s="143" t="s">
        <v>822</v>
      </c>
    </row>
    <row r="356" spans="2:65" s="1" customFormat="1" ht="19.5">
      <c r="B356" s="33"/>
      <c r="D356" s="145" t="s">
        <v>159</v>
      </c>
      <c r="F356" s="146" t="s">
        <v>806</v>
      </c>
      <c r="I356" s="147"/>
      <c r="L356" s="33"/>
      <c r="M356" s="148"/>
      <c r="T356" s="54"/>
      <c r="AT356" s="18" t="s">
        <v>159</v>
      </c>
      <c r="AU356" s="18" t="s">
        <v>82</v>
      </c>
    </row>
    <row r="357" spans="2:65" s="1" customFormat="1" ht="11.25">
      <c r="B357" s="33"/>
      <c r="D357" s="149" t="s">
        <v>161</v>
      </c>
      <c r="F357" s="150" t="s">
        <v>823</v>
      </c>
      <c r="I357" s="147"/>
      <c r="L357" s="33"/>
      <c r="M357" s="148"/>
      <c r="T357" s="54"/>
      <c r="AT357" s="18" t="s">
        <v>161</v>
      </c>
      <c r="AU357" s="18" t="s">
        <v>82</v>
      </c>
    </row>
    <row r="358" spans="2:65" s="1" customFormat="1" ht="19.5">
      <c r="B358" s="33"/>
      <c r="D358" s="145" t="s">
        <v>192</v>
      </c>
      <c r="F358" s="165" t="s">
        <v>193</v>
      </c>
      <c r="I358" s="147"/>
      <c r="L358" s="33"/>
      <c r="M358" s="148"/>
      <c r="T358" s="54"/>
      <c r="AT358" s="18" t="s">
        <v>192</v>
      </c>
      <c r="AU358" s="18" t="s">
        <v>82</v>
      </c>
    </row>
    <row r="359" spans="2:65" s="12" customFormat="1" ht="22.5">
      <c r="B359" s="151"/>
      <c r="D359" s="145" t="s">
        <v>163</v>
      </c>
      <c r="E359" s="152" t="s">
        <v>28</v>
      </c>
      <c r="F359" s="153" t="s">
        <v>1413</v>
      </c>
      <c r="H359" s="154">
        <v>130.869</v>
      </c>
      <c r="I359" s="155"/>
      <c r="L359" s="151"/>
      <c r="M359" s="156"/>
      <c r="T359" s="157"/>
      <c r="AT359" s="152" t="s">
        <v>163</v>
      </c>
      <c r="AU359" s="152" t="s">
        <v>82</v>
      </c>
      <c r="AV359" s="12" t="s">
        <v>82</v>
      </c>
      <c r="AW359" s="12" t="s">
        <v>35</v>
      </c>
      <c r="AX359" s="12" t="s">
        <v>73</v>
      </c>
      <c r="AY359" s="152" t="s">
        <v>150</v>
      </c>
    </row>
    <row r="360" spans="2:65" s="12" customFormat="1" ht="11.25">
      <c r="B360" s="151"/>
      <c r="D360" s="145" t="s">
        <v>163</v>
      </c>
      <c r="E360" s="152" t="s">
        <v>28</v>
      </c>
      <c r="F360" s="153" t="s">
        <v>1414</v>
      </c>
      <c r="H360" s="154">
        <v>18.846</v>
      </c>
      <c r="I360" s="155"/>
      <c r="L360" s="151"/>
      <c r="M360" s="156"/>
      <c r="T360" s="157"/>
      <c r="AT360" s="152" t="s">
        <v>163</v>
      </c>
      <c r="AU360" s="152" t="s">
        <v>82</v>
      </c>
      <c r="AV360" s="12" t="s">
        <v>82</v>
      </c>
      <c r="AW360" s="12" t="s">
        <v>35</v>
      </c>
      <c r="AX360" s="12" t="s">
        <v>73</v>
      </c>
      <c r="AY360" s="152" t="s">
        <v>150</v>
      </c>
    </row>
    <row r="361" spans="2:65" s="12" customFormat="1" ht="22.5">
      <c r="B361" s="151"/>
      <c r="D361" s="145" t="s">
        <v>163</v>
      </c>
      <c r="E361" s="152" t="s">
        <v>28</v>
      </c>
      <c r="F361" s="153" t="s">
        <v>1415</v>
      </c>
      <c r="H361" s="154">
        <v>1.925</v>
      </c>
      <c r="I361" s="155"/>
      <c r="L361" s="151"/>
      <c r="M361" s="156"/>
      <c r="T361" s="157"/>
      <c r="AT361" s="152" t="s">
        <v>163</v>
      </c>
      <c r="AU361" s="152" t="s">
        <v>82</v>
      </c>
      <c r="AV361" s="12" t="s">
        <v>82</v>
      </c>
      <c r="AW361" s="12" t="s">
        <v>35</v>
      </c>
      <c r="AX361" s="12" t="s">
        <v>73</v>
      </c>
      <c r="AY361" s="152" t="s">
        <v>150</v>
      </c>
    </row>
    <row r="362" spans="2:65" s="12" customFormat="1" ht="22.5">
      <c r="B362" s="151"/>
      <c r="D362" s="145" t="s">
        <v>163</v>
      </c>
      <c r="E362" s="152" t="s">
        <v>28</v>
      </c>
      <c r="F362" s="153" t="s">
        <v>1416</v>
      </c>
      <c r="H362" s="154">
        <v>43.578000000000003</v>
      </c>
      <c r="I362" s="155"/>
      <c r="L362" s="151"/>
      <c r="M362" s="156"/>
      <c r="T362" s="157"/>
      <c r="AT362" s="152" t="s">
        <v>163</v>
      </c>
      <c r="AU362" s="152" t="s">
        <v>82</v>
      </c>
      <c r="AV362" s="12" t="s">
        <v>82</v>
      </c>
      <c r="AW362" s="12" t="s">
        <v>35</v>
      </c>
      <c r="AX362" s="12" t="s">
        <v>73</v>
      </c>
      <c r="AY362" s="152" t="s">
        <v>150</v>
      </c>
    </row>
    <row r="363" spans="2:65" s="12" customFormat="1" ht="22.5">
      <c r="B363" s="151"/>
      <c r="D363" s="145" t="s">
        <v>163</v>
      </c>
      <c r="E363" s="152" t="s">
        <v>28</v>
      </c>
      <c r="F363" s="153" t="s">
        <v>1417</v>
      </c>
      <c r="H363" s="154">
        <v>26.294</v>
      </c>
      <c r="I363" s="155"/>
      <c r="L363" s="151"/>
      <c r="M363" s="156"/>
      <c r="T363" s="157"/>
      <c r="AT363" s="152" t="s">
        <v>163</v>
      </c>
      <c r="AU363" s="152" t="s">
        <v>82</v>
      </c>
      <c r="AV363" s="12" t="s">
        <v>82</v>
      </c>
      <c r="AW363" s="12" t="s">
        <v>35</v>
      </c>
      <c r="AX363" s="12" t="s">
        <v>73</v>
      </c>
      <c r="AY363" s="152" t="s">
        <v>150</v>
      </c>
    </row>
    <row r="364" spans="2:65" s="13" customFormat="1" ht="11.25">
      <c r="B364" s="158"/>
      <c r="D364" s="145" t="s">
        <v>163</v>
      </c>
      <c r="E364" s="159" t="s">
        <v>28</v>
      </c>
      <c r="F364" s="160" t="s">
        <v>167</v>
      </c>
      <c r="H364" s="161">
        <v>221.51200000000003</v>
      </c>
      <c r="I364" s="162"/>
      <c r="L364" s="158"/>
      <c r="M364" s="163"/>
      <c r="T364" s="164"/>
      <c r="AT364" s="159" t="s">
        <v>163</v>
      </c>
      <c r="AU364" s="159" t="s">
        <v>82</v>
      </c>
      <c r="AV364" s="13" t="s">
        <v>157</v>
      </c>
      <c r="AW364" s="13" t="s">
        <v>35</v>
      </c>
      <c r="AX364" s="13" t="s">
        <v>80</v>
      </c>
      <c r="AY364" s="159" t="s">
        <v>150</v>
      </c>
    </row>
    <row r="365" spans="2:65" s="1" customFormat="1" ht="24.2" customHeight="1">
      <c r="B365" s="33"/>
      <c r="C365" s="132" t="s">
        <v>528</v>
      </c>
      <c r="D365" s="132" t="s">
        <v>152</v>
      </c>
      <c r="E365" s="133" t="s">
        <v>828</v>
      </c>
      <c r="F365" s="134" t="s">
        <v>829</v>
      </c>
      <c r="G365" s="135" t="s">
        <v>199</v>
      </c>
      <c r="H365" s="136">
        <v>15.167999999999999</v>
      </c>
      <c r="I365" s="137"/>
      <c r="J365" s="138">
        <f>ROUND(I365*H365,2)</f>
        <v>0</v>
      </c>
      <c r="K365" s="134" t="s">
        <v>156</v>
      </c>
      <c r="L365" s="33"/>
      <c r="M365" s="139" t="s">
        <v>28</v>
      </c>
      <c r="N365" s="140" t="s">
        <v>44</v>
      </c>
      <c r="P365" s="141">
        <f>O365*H365</f>
        <v>0</v>
      </c>
      <c r="Q365" s="141">
        <v>0</v>
      </c>
      <c r="R365" s="141">
        <f>Q365*H365</f>
        <v>0</v>
      </c>
      <c r="S365" s="141">
        <v>0</v>
      </c>
      <c r="T365" s="142">
        <f>S365*H365</f>
        <v>0</v>
      </c>
      <c r="AR365" s="143" t="s">
        <v>157</v>
      </c>
      <c r="AT365" s="143" t="s">
        <v>152</v>
      </c>
      <c r="AU365" s="143" t="s">
        <v>82</v>
      </c>
      <c r="AY365" s="18" t="s">
        <v>150</v>
      </c>
      <c r="BE365" s="144">
        <f>IF(N365="základní",J365,0)</f>
        <v>0</v>
      </c>
      <c r="BF365" s="144">
        <f>IF(N365="snížená",J365,0)</f>
        <v>0</v>
      </c>
      <c r="BG365" s="144">
        <f>IF(N365="zákl. přenesená",J365,0)</f>
        <v>0</v>
      </c>
      <c r="BH365" s="144">
        <f>IF(N365="sníž. přenesená",J365,0)</f>
        <v>0</v>
      </c>
      <c r="BI365" s="144">
        <f>IF(N365="nulová",J365,0)</f>
        <v>0</v>
      </c>
      <c r="BJ365" s="18" t="s">
        <v>80</v>
      </c>
      <c r="BK365" s="144">
        <f>ROUND(I365*H365,2)</f>
        <v>0</v>
      </c>
      <c r="BL365" s="18" t="s">
        <v>157</v>
      </c>
      <c r="BM365" s="143" t="s">
        <v>1418</v>
      </c>
    </row>
    <row r="366" spans="2:65" s="1" customFormat="1" ht="11.25">
      <c r="B366" s="33"/>
      <c r="D366" s="145" t="s">
        <v>159</v>
      </c>
      <c r="F366" s="146" t="s">
        <v>831</v>
      </c>
      <c r="I366" s="147"/>
      <c r="L366" s="33"/>
      <c r="M366" s="148"/>
      <c r="T366" s="54"/>
      <c r="AT366" s="18" t="s">
        <v>159</v>
      </c>
      <c r="AU366" s="18" t="s">
        <v>82</v>
      </c>
    </row>
    <row r="367" spans="2:65" s="1" customFormat="1" ht="11.25">
      <c r="B367" s="33"/>
      <c r="D367" s="149" t="s">
        <v>161</v>
      </c>
      <c r="F367" s="150" t="s">
        <v>832</v>
      </c>
      <c r="I367" s="147"/>
      <c r="L367" s="33"/>
      <c r="M367" s="148"/>
      <c r="T367" s="54"/>
      <c r="AT367" s="18" t="s">
        <v>161</v>
      </c>
      <c r="AU367" s="18" t="s">
        <v>82</v>
      </c>
    </row>
    <row r="368" spans="2:65" s="12" customFormat="1" ht="11.25">
      <c r="B368" s="151"/>
      <c r="D368" s="145" t="s">
        <v>163</v>
      </c>
      <c r="E368" s="152" t="s">
        <v>28</v>
      </c>
      <c r="F368" s="153" t="s">
        <v>1419</v>
      </c>
      <c r="H368" s="154">
        <v>0.64200000000000002</v>
      </c>
      <c r="I368" s="155"/>
      <c r="L368" s="151"/>
      <c r="M368" s="156"/>
      <c r="T368" s="157"/>
      <c r="AT368" s="152" t="s">
        <v>163</v>
      </c>
      <c r="AU368" s="152" t="s">
        <v>82</v>
      </c>
      <c r="AV368" s="12" t="s">
        <v>82</v>
      </c>
      <c r="AW368" s="12" t="s">
        <v>35</v>
      </c>
      <c r="AX368" s="12" t="s">
        <v>73</v>
      </c>
      <c r="AY368" s="152" t="s">
        <v>150</v>
      </c>
    </row>
    <row r="369" spans="2:65" s="12" customFormat="1" ht="11.25">
      <c r="B369" s="151"/>
      <c r="D369" s="145" t="s">
        <v>163</v>
      </c>
      <c r="E369" s="152" t="s">
        <v>28</v>
      </c>
      <c r="F369" s="153" t="s">
        <v>1420</v>
      </c>
      <c r="H369" s="154">
        <v>14.526</v>
      </c>
      <c r="I369" s="155"/>
      <c r="L369" s="151"/>
      <c r="M369" s="156"/>
      <c r="T369" s="157"/>
      <c r="AT369" s="152" t="s">
        <v>163</v>
      </c>
      <c r="AU369" s="152" t="s">
        <v>82</v>
      </c>
      <c r="AV369" s="12" t="s">
        <v>82</v>
      </c>
      <c r="AW369" s="12" t="s">
        <v>35</v>
      </c>
      <c r="AX369" s="12" t="s">
        <v>73</v>
      </c>
      <c r="AY369" s="152" t="s">
        <v>150</v>
      </c>
    </row>
    <row r="370" spans="2:65" s="13" customFormat="1" ht="11.25">
      <c r="B370" s="158"/>
      <c r="D370" s="145" t="s">
        <v>163</v>
      </c>
      <c r="E370" s="159" t="s">
        <v>28</v>
      </c>
      <c r="F370" s="160" t="s">
        <v>167</v>
      </c>
      <c r="H370" s="161">
        <v>15.167999999999999</v>
      </c>
      <c r="I370" s="162"/>
      <c r="L370" s="158"/>
      <c r="M370" s="163"/>
      <c r="T370" s="164"/>
      <c r="AT370" s="159" t="s">
        <v>163</v>
      </c>
      <c r="AU370" s="159" t="s">
        <v>82</v>
      </c>
      <c r="AV370" s="13" t="s">
        <v>157</v>
      </c>
      <c r="AW370" s="13" t="s">
        <v>35</v>
      </c>
      <c r="AX370" s="13" t="s">
        <v>80</v>
      </c>
      <c r="AY370" s="159" t="s">
        <v>150</v>
      </c>
    </row>
    <row r="371" spans="2:65" s="1" customFormat="1" ht="37.9" customHeight="1">
      <c r="B371" s="33"/>
      <c r="C371" s="132" t="s">
        <v>534</v>
      </c>
      <c r="D371" s="132" t="s">
        <v>152</v>
      </c>
      <c r="E371" s="133" t="s">
        <v>835</v>
      </c>
      <c r="F371" s="134" t="s">
        <v>836</v>
      </c>
      <c r="G371" s="135" t="s">
        <v>199</v>
      </c>
      <c r="H371" s="136">
        <v>14.541</v>
      </c>
      <c r="I371" s="137"/>
      <c r="J371" s="138">
        <f>ROUND(I371*H371,2)</f>
        <v>0</v>
      </c>
      <c r="K371" s="134" t="s">
        <v>156</v>
      </c>
      <c r="L371" s="33"/>
      <c r="M371" s="139" t="s">
        <v>28</v>
      </c>
      <c r="N371" s="140" t="s">
        <v>44</v>
      </c>
      <c r="P371" s="141">
        <f>O371*H371</f>
        <v>0</v>
      </c>
      <c r="Q371" s="141">
        <v>0</v>
      </c>
      <c r="R371" s="141">
        <f>Q371*H371</f>
        <v>0</v>
      </c>
      <c r="S371" s="141">
        <v>0</v>
      </c>
      <c r="T371" s="142">
        <f>S371*H371</f>
        <v>0</v>
      </c>
      <c r="AR371" s="143" t="s">
        <v>157</v>
      </c>
      <c r="AT371" s="143" t="s">
        <v>152</v>
      </c>
      <c r="AU371" s="143" t="s">
        <v>82</v>
      </c>
      <c r="AY371" s="18" t="s">
        <v>150</v>
      </c>
      <c r="BE371" s="144">
        <f>IF(N371="základní",J371,0)</f>
        <v>0</v>
      </c>
      <c r="BF371" s="144">
        <f>IF(N371="snížená",J371,0)</f>
        <v>0</v>
      </c>
      <c r="BG371" s="144">
        <f>IF(N371="zákl. přenesená",J371,0)</f>
        <v>0</v>
      </c>
      <c r="BH371" s="144">
        <f>IF(N371="sníž. přenesená",J371,0)</f>
        <v>0</v>
      </c>
      <c r="BI371" s="144">
        <f>IF(N371="nulová",J371,0)</f>
        <v>0</v>
      </c>
      <c r="BJ371" s="18" t="s">
        <v>80</v>
      </c>
      <c r="BK371" s="144">
        <f>ROUND(I371*H371,2)</f>
        <v>0</v>
      </c>
      <c r="BL371" s="18" t="s">
        <v>157</v>
      </c>
      <c r="BM371" s="143" t="s">
        <v>837</v>
      </c>
    </row>
    <row r="372" spans="2:65" s="1" customFormat="1" ht="29.25">
      <c r="B372" s="33"/>
      <c r="D372" s="145" t="s">
        <v>159</v>
      </c>
      <c r="F372" s="146" t="s">
        <v>838</v>
      </c>
      <c r="I372" s="147"/>
      <c r="L372" s="33"/>
      <c r="M372" s="148"/>
      <c r="T372" s="54"/>
      <c r="AT372" s="18" t="s">
        <v>159</v>
      </c>
      <c r="AU372" s="18" t="s">
        <v>82</v>
      </c>
    </row>
    <row r="373" spans="2:65" s="1" customFormat="1" ht="11.25">
      <c r="B373" s="33"/>
      <c r="D373" s="149" t="s">
        <v>161</v>
      </c>
      <c r="F373" s="150" t="s">
        <v>839</v>
      </c>
      <c r="I373" s="147"/>
      <c r="L373" s="33"/>
      <c r="M373" s="148"/>
      <c r="T373" s="54"/>
      <c r="AT373" s="18" t="s">
        <v>161</v>
      </c>
      <c r="AU373" s="18" t="s">
        <v>82</v>
      </c>
    </row>
    <row r="374" spans="2:65" s="12" customFormat="1" ht="11.25">
      <c r="B374" s="151"/>
      <c r="D374" s="145" t="s">
        <v>163</v>
      </c>
      <c r="E374" s="152" t="s">
        <v>28</v>
      </c>
      <c r="F374" s="153" t="s">
        <v>1421</v>
      </c>
      <c r="H374" s="154">
        <v>14.541</v>
      </c>
      <c r="I374" s="155"/>
      <c r="L374" s="151"/>
      <c r="M374" s="156"/>
      <c r="T374" s="157"/>
      <c r="AT374" s="152" t="s">
        <v>163</v>
      </c>
      <c r="AU374" s="152" t="s">
        <v>82</v>
      </c>
      <c r="AV374" s="12" t="s">
        <v>82</v>
      </c>
      <c r="AW374" s="12" t="s">
        <v>35</v>
      </c>
      <c r="AX374" s="12" t="s">
        <v>73</v>
      </c>
      <c r="AY374" s="152" t="s">
        <v>150</v>
      </c>
    </row>
    <row r="375" spans="2:65" s="13" customFormat="1" ht="11.25">
      <c r="B375" s="158"/>
      <c r="D375" s="145" t="s">
        <v>163</v>
      </c>
      <c r="E375" s="159" t="s">
        <v>28</v>
      </c>
      <c r="F375" s="160" t="s">
        <v>167</v>
      </c>
      <c r="H375" s="161">
        <v>14.541</v>
      </c>
      <c r="I375" s="162"/>
      <c r="L375" s="158"/>
      <c r="M375" s="163"/>
      <c r="T375" s="164"/>
      <c r="AT375" s="159" t="s">
        <v>163</v>
      </c>
      <c r="AU375" s="159" t="s">
        <v>82</v>
      </c>
      <c r="AV375" s="13" t="s">
        <v>157</v>
      </c>
      <c r="AW375" s="13" t="s">
        <v>35</v>
      </c>
      <c r="AX375" s="13" t="s">
        <v>80</v>
      </c>
      <c r="AY375" s="159" t="s">
        <v>150</v>
      </c>
    </row>
    <row r="376" spans="2:65" s="1" customFormat="1" ht="44.25" customHeight="1">
      <c r="B376" s="33"/>
      <c r="C376" s="132" t="s">
        <v>541</v>
      </c>
      <c r="D376" s="132" t="s">
        <v>152</v>
      </c>
      <c r="E376" s="133" t="s">
        <v>842</v>
      </c>
      <c r="F376" s="134" t="s">
        <v>843</v>
      </c>
      <c r="G376" s="135" t="s">
        <v>199</v>
      </c>
      <c r="H376" s="136">
        <v>23.957999999999998</v>
      </c>
      <c r="I376" s="137"/>
      <c r="J376" s="138">
        <f>ROUND(I376*H376,2)</f>
        <v>0</v>
      </c>
      <c r="K376" s="134" t="s">
        <v>156</v>
      </c>
      <c r="L376" s="33"/>
      <c r="M376" s="139" t="s">
        <v>28</v>
      </c>
      <c r="N376" s="140" t="s">
        <v>44</v>
      </c>
      <c r="P376" s="141">
        <f>O376*H376</f>
        <v>0</v>
      </c>
      <c r="Q376" s="141">
        <v>0</v>
      </c>
      <c r="R376" s="141">
        <f>Q376*H376</f>
        <v>0</v>
      </c>
      <c r="S376" s="141">
        <v>0</v>
      </c>
      <c r="T376" s="142">
        <f>S376*H376</f>
        <v>0</v>
      </c>
      <c r="AR376" s="143" t="s">
        <v>157</v>
      </c>
      <c r="AT376" s="143" t="s">
        <v>152</v>
      </c>
      <c r="AU376" s="143" t="s">
        <v>82</v>
      </c>
      <c r="AY376" s="18" t="s">
        <v>150</v>
      </c>
      <c r="BE376" s="144">
        <f>IF(N376="základní",J376,0)</f>
        <v>0</v>
      </c>
      <c r="BF376" s="144">
        <f>IF(N376="snížená",J376,0)</f>
        <v>0</v>
      </c>
      <c r="BG376" s="144">
        <f>IF(N376="zákl. přenesená",J376,0)</f>
        <v>0</v>
      </c>
      <c r="BH376" s="144">
        <f>IF(N376="sníž. přenesená",J376,0)</f>
        <v>0</v>
      </c>
      <c r="BI376" s="144">
        <f>IF(N376="nulová",J376,0)</f>
        <v>0</v>
      </c>
      <c r="BJ376" s="18" t="s">
        <v>80</v>
      </c>
      <c r="BK376" s="144">
        <f>ROUND(I376*H376,2)</f>
        <v>0</v>
      </c>
      <c r="BL376" s="18" t="s">
        <v>157</v>
      </c>
      <c r="BM376" s="143" t="s">
        <v>844</v>
      </c>
    </row>
    <row r="377" spans="2:65" s="1" customFormat="1" ht="29.25">
      <c r="B377" s="33"/>
      <c r="D377" s="145" t="s">
        <v>159</v>
      </c>
      <c r="F377" s="146" t="s">
        <v>201</v>
      </c>
      <c r="I377" s="147"/>
      <c r="L377" s="33"/>
      <c r="M377" s="148"/>
      <c r="T377" s="54"/>
      <c r="AT377" s="18" t="s">
        <v>159</v>
      </c>
      <c r="AU377" s="18" t="s">
        <v>82</v>
      </c>
    </row>
    <row r="378" spans="2:65" s="1" customFormat="1" ht="11.25">
      <c r="B378" s="33"/>
      <c r="D378" s="149" t="s">
        <v>161</v>
      </c>
      <c r="F378" s="150" t="s">
        <v>845</v>
      </c>
      <c r="I378" s="147"/>
      <c r="L378" s="33"/>
      <c r="M378" s="148"/>
      <c r="T378" s="54"/>
      <c r="AT378" s="18" t="s">
        <v>161</v>
      </c>
      <c r="AU378" s="18" t="s">
        <v>82</v>
      </c>
    </row>
    <row r="379" spans="2:65" s="12" customFormat="1" ht="11.25">
      <c r="B379" s="151"/>
      <c r="D379" s="145" t="s">
        <v>163</v>
      </c>
      <c r="E379" s="152" t="s">
        <v>28</v>
      </c>
      <c r="F379" s="153" t="s">
        <v>1422</v>
      </c>
      <c r="H379" s="154">
        <v>21.036000000000001</v>
      </c>
      <c r="I379" s="155"/>
      <c r="L379" s="151"/>
      <c r="M379" s="156"/>
      <c r="T379" s="157"/>
      <c r="AT379" s="152" t="s">
        <v>163</v>
      </c>
      <c r="AU379" s="152" t="s">
        <v>82</v>
      </c>
      <c r="AV379" s="12" t="s">
        <v>82</v>
      </c>
      <c r="AW379" s="12" t="s">
        <v>35</v>
      </c>
      <c r="AX379" s="12" t="s">
        <v>73</v>
      </c>
      <c r="AY379" s="152" t="s">
        <v>150</v>
      </c>
    </row>
    <row r="380" spans="2:65" s="12" customFormat="1" ht="11.25">
      <c r="B380" s="151"/>
      <c r="D380" s="145" t="s">
        <v>163</v>
      </c>
      <c r="E380" s="152" t="s">
        <v>28</v>
      </c>
      <c r="F380" s="153" t="s">
        <v>1423</v>
      </c>
      <c r="H380" s="154">
        <v>2.9220000000000002</v>
      </c>
      <c r="I380" s="155"/>
      <c r="L380" s="151"/>
      <c r="M380" s="156"/>
      <c r="T380" s="157"/>
      <c r="AT380" s="152" t="s">
        <v>163</v>
      </c>
      <c r="AU380" s="152" t="s">
        <v>82</v>
      </c>
      <c r="AV380" s="12" t="s">
        <v>82</v>
      </c>
      <c r="AW380" s="12" t="s">
        <v>35</v>
      </c>
      <c r="AX380" s="12" t="s">
        <v>73</v>
      </c>
      <c r="AY380" s="152" t="s">
        <v>150</v>
      </c>
    </row>
    <row r="381" spans="2:65" s="13" customFormat="1" ht="11.25">
      <c r="B381" s="158"/>
      <c r="D381" s="145" t="s">
        <v>163</v>
      </c>
      <c r="E381" s="159" t="s">
        <v>28</v>
      </c>
      <c r="F381" s="160" t="s">
        <v>167</v>
      </c>
      <c r="H381" s="161">
        <v>23.958000000000002</v>
      </c>
      <c r="I381" s="162"/>
      <c r="L381" s="158"/>
      <c r="M381" s="163"/>
      <c r="T381" s="164"/>
      <c r="AT381" s="159" t="s">
        <v>163</v>
      </c>
      <c r="AU381" s="159" t="s">
        <v>82</v>
      </c>
      <c r="AV381" s="13" t="s">
        <v>157</v>
      </c>
      <c r="AW381" s="13" t="s">
        <v>35</v>
      </c>
      <c r="AX381" s="13" t="s">
        <v>80</v>
      </c>
      <c r="AY381" s="159" t="s">
        <v>150</v>
      </c>
    </row>
    <row r="382" spans="2:65" s="1" customFormat="1" ht="44.25" customHeight="1">
      <c r="B382" s="33"/>
      <c r="C382" s="132" t="s">
        <v>548</v>
      </c>
      <c r="D382" s="132" t="s">
        <v>152</v>
      </c>
      <c r="E382" s="133" t="s">
        <v>849</v>
      </c>
      <c r="F382" s="134" t="s">
        <v>850</v>
      </c>
      <c r="G382" s="135" t="s">
        <v>199</v>
      </c>
      <c r="H382" s="136">
        <v>2.0939999999999999</v>
      </c>
      <c r="I382" s="137"/>
      <c r="J382" s="138">
        <f>ROUND(I382*H382,2)</f>
        <v>0</v>
      </c>
      <c r="K382" s="134" t="s">
        <v>156</v>
      </c>
      <c r="L382" s="33"/>
      <c r="M382" s="139" t="s">
        <v>28</v>
      </c>
      <c r="N382" s="140" t="s">
        <v>44</v>
      </c>
      <c r="P382" s="141">
        <f>O382*H382</f>
        <v>0</v>
      </c>
      <c r="Q382" s="141">
        <v>0</v>
      </c>
      <c r="R382" s="141">
        <f>Q382*H382</f>
        <v>0</v>
      </c>
      <c r="S382" s="141">
        <v>0</v>
      </c>
      <c r="T382" s="142">
        <f>S382*H382</f>
        <v>0</v>
      </c>
      <c r="AR382" s="143" t="s">
        <v>157</v>
      </c>
      <c r="AT382" s="143" t="s">
        <v>152</v>
      </c>
      <c r="AU382" s="143" t="s">
        <v>82</v>
      </c>
      <c r="AY382" s="18" t="s">
        <v>150</v>
      </c>
      <c r="BE382" s="144">
        <f>IF(N382="základní",J382,0)</f>
        <v>0</v>
      </c>
      <c r="BF382" s="144">
        <f>IF(N382="snížená",J382,0)</f>
        <v>0</v>
      </c>
      <c r="BG382" s="144">
        <f>IF(N382="zákl. přenesená",J382,0)</f>
        <v>0</v>
      </c>
      <c r="BH382" s="144">
        <f>IF(N382="sníž. přenesená",J382,0)</f>
        <v>0</v>
      </c>
      <c r="BI382" s="144">
        <f>IF(N382="nulová",J382,0)</f>
        <v>0</v>
      </c>
      <c r="BJ382" s="18" t="s">
        <v>80</v>
      </c>
      <c r="BK382" s="144">
        <f>ROUND(I382*H382,2)</f>
        <v>0</v>
      </c>
      <c r="BL382" s="18" t="s">
        <v>157</v>
      </c>
      <c r="BM382" s="143" t="s">
        <v>851</v>
      </c>
    </row>
    <row r="383" spans="2:65" s="1" customFormat="1" ht="29.25">
      <c r="B383" s="33"/>
      <c r="D383" s="145" t="s">
        <v>159</v>
      </c>
      <c r="F383" s="146" t="s">
        <v>852</v>
      </c>
      <c r="I383" s="147"/>
      <c r="L383" s="33"/>
      <c r="M383" s="148"/>
      <c r="T383" s="54"/>
      <c r="AT383" s="18" t="s">
        <v>159</v>
      </c>
      <c r="AU383" s="18" t="s">
        <v>82</v>
      </c>
    </row>
    <row r="384" spans="2:65" s="1" customFormat="1" ht="11.25">
      <c r="B384" s="33"/>
      <c r="D384" s="149" t="s">
        <v>161</v>
      </c>
      <c r="F384" s="150" t="s">
        <v>853</v>
      </c>
      <c r="I384" s="147"/>
      <c r="L384" s="33"/>
      <c r="M384" s="148"/>
      <c r="T384" s="54"/>
      <c r="AT384" s="18" t="s">
        <v>161</v>
      </c>
      <c r="AU384" s="18" t="s">
        <v>82</v>
      </c>
    </row>
    <row r="385" spans="2:65" s="12" customFormat="1" ht="11.25">
      <c r="B385" s="151"/>
      <c r="D385" s="145" t="s">
        <v>163</v>
      </c>
      <c r="E385" s="152" t="s">
        <v>28</v>
      </c>
      <c r="F385" s="153" t="s">
        <v>1424</v>
      </c>
      <c r="H385" s="154">
        <v>2.0939999999999999</v>
      </c>
      <c r="I385" s="155"/>
      <c r="L385" s="151"/>
      <c r="M385" s="156"/>
      <c r="T385" s="157"/>
      <c r="AT385" s="152" t="s">
        <v>163</v>
      </c>
      <c r="AU385" s="152" t="s">
        <v>82</v>
      </c>
      <c r="AV385" s="12" t="s">
        <v>82</v>
      </c>
      <c r="AW385" s="12" t="s">
        <v>35</v>
      </c>
      <c r="AX385" s="12" t="s">
        <v>73</v>
      </c>
      <c r="AY385" s="152" t="s">
        <v>150</v>
      </c>
    </row>
    <row r="386" spans="2:65" s="13" customFormat="1" ht="11.25">
      <c r="B386" s="158"/>
      <c r="D386" s="145" t="s">
        <v>163</v>
      </c>
      <c r="E386" s="159" t="s">
        <v>28</v>
      </c>
      <c r="F386" s="160" t="s">
        <v>167</v>
      </c>
      <c r="H386" s="161">
        <v>2.0939999999999999</v>
      </c>
      <c r="I386" s="162"/>
      <c r="L386" s="158"/>
      <c r="M386" s="163"/>
      <c r="T386" s="164"/>
      <c r="AT386" s="159" t="s">
        <v>163</v>
      </c>
      <c r="AU386" s="159" t="s">
        <v>82</v>
      </c>
      <c r="AV386" s="13" t="s">
        <v>157</v>
      </c>
      <c r="AW386" s="13" t="s">
        <v>35</v>
      </c>
      <c r="AX386" s="13" t="s">
        <v>80</v>
      </c>
      <c r="AY386" s="159" t="s">
        <v>150</v>
      </c>
    </row>
    <row r="387" spans="2:65" s="11" customFormat="1" ht="22.9" customHeight="1">
      <c r="B387" s="120"/>
      <c r="D387" s="121" t="s">
        <v>72</v>
      </c>
      <c r="E387" s="130" t="s">
        <v>855</v>
      </c>
      <c r="F387" s="130" t="s">
        <v>856</v>
      </c>
      <c r="I387" s="123"/>
      <c r="J387" s="131">
        <f>BK387</f>
        <v>0</v>
      </c>
      <c r="L387" s="120"/>
      <c r="M387" s="125"/>
      <c r="P387" s="126">
        <f>SUM(P388:P390)</f>
        <v>0</v>
      </c>
      <c r="R387" s="126">
        <f>SUM(R388:R390)</f>
        <v>0</v>
      </c>
      <c r="T387" s="127">
        <f>SUM(T388:T390)</f>
        <v>0</v>
      </c>
      <c r="AR387" s="121" t="s">
        <v>80</v>
      </c>
      <c r="AT387" s="128" t="s">
        <v>72</v>
      </c>
      <c r="AU387" s="128" t="s">
        <v>80</v>
      </c>
      <c r="AY387" s="121" t="s">
        <v>150</v>
      </c>
      <c r="BK387" s="129">
        <f>SUM(BK388:BK390)</f>
        <v>0</v>
      </c>
    </row>
    <row r="388" spans="2:65" s="1" customFormat="1" ht="24.2" customHeight="1">
      <c r="B388" s="33"/>
      <c r="C388" s="132" t="s">
        <v>554</v>
      </c>
      <c r="D388" s="132" t="s">
        <v>152</v>
      </c>
      <c r="E388" s="133" t="s">
        <v>858</v>
      </c>
      <c r="F388" s="134" t="s">
        <v>859</v>
      </c>
      <c r="G388" s="135" t="s">
        <v>199</v>
      </c>
      <c r="H388" s="136">
        <v>91.245000000000005</v>
      </c>
      <c r="I388" s="137"/>
      <c r="J388" s="138">
        <f>ROUND(I388*H388,2)</f>
        <v>0</v>
      </c>
      <c r="K388" s="134" t="s">
        <v>156</v>
      </c>
      <c r="L388" s="33"/>
      <c r="M388" s="139" t="s">
        <v>28</v>
      </c>
      <c r="N388" s="140" t="s">
        <v>44</v>
      </c>
      <c r="P388" s="141">
        <f>O388*H388</f>
        <v>0</v>
      </c>
      <c r="Q388" s="141">
        <v>0</v>
      </c>
      <c r="R388" s="141">
        <f>Q388*H388</f>
        <v>0</v>
      </c>
      <c r="S388" s="141">
        <v>0</v>
      </c>
      <c r="T388" s="142">
        <f>S388*H388</f>
        <v>0</v>
      </c>
      <c r="AR388" s="143" t="s">
        <v>157</v>
      </c>
      <c r="AT388" s="143" t="s">
        <v>152</v>
      </c>
      <c r="AU388" s="143" t="s">
        <v>82</v>
      </c>
      <c r="AY388" s="18" t="s">
        <v>150</v>
      </c>
      <c r="BE388" s="144">
        <f>IF(N388="základní",J388,0)</f>
        <v>0</v>
      </c>
      <c r="BF388" s="144">
        <f>IF(N388="snížená",J388,0)</f>
        <v>0</v>
      </c>
      <c r="BG388" s="144">
        <f>IF(N388="zákl. přenesená",J388,0)</f>
        <v>0</v>
      </c>
      <c r="BH388" s="144">
        <f>IF(N388="sníž. přenesená",J388,0)</f>
        <v>0</v>
      </c>
      <c r="BI388" s="144">
        <f>IF(N388="nulová",J388,0)</f>
        <v>0</v>
      </c>
      <c r="BJ388" s="18" t="s">
        <v>80</v>
      </c>
      <c r="BK388" s="144">
        <f>ROUND(I388*H388,2)</f>
        <v>0</v>
      </c>
      <c r="BL388" s="18" t="s">
        <v>157</v>
      </c>
      <c r="BM388" s="143" t="s">
        <v>860</v>
      </c>
    </row>
    <row r="389" spans="2:65" s="1" customFormat="1" ht="19.5">
      <c r="B389" s="33"/>
      <c r="D389" s="145" t="s">
        <v>159</v>
      </c>
      <c r="F389" s="146" t="s">
        <v>861</v>
      </c>
      <c r="I389" s="147"/>
      <c r="L389" s="33"/>
      <c r="M389" s="148"/>
      <c r="T389" s="54"/>
      <c r="AT389" s="18" t="s">
        <v>159</v>
      </c>
      <c r="AU389" s="18" t="s">
        <v>82</v>
      </c>
    </row>
    <row r="390" spans="2:65" s="1" customFormat="1" ht="11.25">
      <c r="B390" s="33"/>
      <c r="D390" s="149" t="s">
        <v>161</v>
      </c>
      <c r="F390" s="150" t="s">
        <v>862</v>
      </c>
      <c r="I390" s="147"/>
      <c r="L390" s="33"/>
      <c r="M390" s="189"/>
      <c r="N390" s="190"/>
      <c r="O390" s="190"/>
      <c r="P390" s="190"/>
      <c r="Q390" s="190"/>
      <c r="R390" s="190"/>
      <c r="S390" s="190"/>
      <c r="T390" s="191"/>
      <c r="AT390" s="18" t="s">
        <v>161</v>
      </c>
      <c r="AU390" s="18" t="s">
        <v>82</v>
      </c>
    </row>
    <row r="391" spans="2:65" s="1" customFormat="1" ht="6.95" customHeight="1">
      <c r="B391" s="42"/>
      <c r="C391" s="43"/>
      <c r="D391" s="43"/>
      <c r="E391" s="43"/>
      <c r="F391" s="43"/>
      <c r="G391" s="43"/>
      <c r="H391" s="43"/>
      <c r="I391" s="43"/>
      <c r="J391" s="43"/>
      <c r="K391" s="43"/>
      <c r="L391" s="33"/>
    </row>
  </sheetData>
  <sheetProtection algorithmName="SHA-512" hashValue="b6Jbewl+0aHoRaOJvSRLbQAYlcUSLGCgoBw+s/vjaWWSktrTp8dMvhpkp2qRfFIuSRF3KvKEITTGJlEIPGzwWA==" saltValue="1ty2dTigkeykS3uwtMTBGsoBqq/cLJmXY6It1gZtpp51wTD8yuI6yIfTlRNc6zemCyw/UDD2y3I3zXL6edRwYg==" spinCount="100000" sheet="1" objects="1" scenarios="1" formatColumns="0" formatRows="0" autoFilter="0"/>
  <autoFilter ref="C91:K390" xr:uid="{00000000-0009-0000-0000-000007000000}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hyperlinks>
    <hyperlink ref="F97" r:id="rId1" xr:uid="{00000000-0004-0000-0700-000000000000}"/>
    <hyperlink ref="F101" r:id="rId2" xr:uid="{00000000-0004-0000-0700-000001000000}"/>
    <hyperlink ref="F106" r:id="rId3" xr:uid="{00000000-0004-0000-0700-000002000000}"/>
    <hyperlink ref="F111" r:id="rId4" xr:uid="{00000000-0004-0000-0700-000003000000}"/>
    <hyperlink ref="F117" r:id="rId5" xr:uid="{00000000-0004-0000-0700-000004000000}"/>
    <hyperlink ref="F123" r:id="rId6" xr:uid="{00000000-0004-0000-0700-000005000000}"/>
    <hyperlink ref="F127" r:id="rId7" xr:uid="{00000000-0004-0000-0700-000006000000}"/>
    <hyperlink ref="F132" r:id="rId8" xr:uid="{00000000-0004-0000-0700-000007000000}"/>
    <hyperlink ref="F148" r:id="rId9" xr:uid="{00000000-0004-0000-0700-000008000000}"/>
    <hyperlink ref="F158" r:id="rId10" xr:uid="{00000000-0004-0000-0700-000009000000}"/>
    <hyperlink ref="F165" r:id="rId11" xr:uid="{00000000-0004-0000-0700-00000A000000}"/>
    <hyperlink ref="F185" r:id="rId12" xr:uid="{00000000-0004-0000-0700-00000B000000}"/>
    <hyperlink ref="F197" r:id="rId13" xr:uid="{00000000-0004-0000-0700-00000C000000}"/>
    <hyperlink ref="F204" r:id="rId14" xr:uid="{00000000-0004-0000-0700-00000D000000}"/>
    <hyperlink ref="F213" r:id="rId15" xr:uid="{00000000-0004-0000-0700-00000E000000}"/>
    <hyperlink ref="F218" r:id="rId16" xr:uid="{00000000-0004-0000-0700-00000F000000}"/>
    <hyperlink ref="F222" r:id="rId17" xr:uid="{00000000-0004-0000-0700-000010000000}"/>
    <hyperlink ref="F227" r:id="rId18" xr:uid="{00000000-0004-0000-0700-000011000000}"/>
    <hyperlink ref="F246" r:id="rId19" xr:uid="{00000000-0004-0000-0700-000012000000}"/>
    <hyperlink ref="F264" r:id="rId20" xr:uid="{00000000-0004-0000-0700-000013000000}"/>
    <hyperlink ref="F268" r:id="rId21" xr:uid="{00000000-0004-0000-0700-000014000000}"/>
    <hyperlink ref="F272" r:id="rId22" xr:uid="{00000000-0004-0000-0700-000015000000}"/>
    <hyperlink ref="F276" r:id="rId23" xr:uid="{00000000-0004-0000-0700-000016000000}"/>
    <hyperlink ref="F280" r:id="rId24" xr:uid="{00000000-0004-0000-0700-000017000000}"/>
    <hyperlink ref="F285" r:id="rId25" xr:uid="{00000000-0004-0000-0700-000018000000}"/>
    <hyperlink ref="F290" r:id="rId26" xr:uid="{00000000-0004-0000-0700-000019000000}"/>
    <hyperlink ref="F294" r:id="rId27" xr:uid="{00000000-0004-0000-0700-00001A000000}"/>
    <hyperlink ref="F298" r:id="rId28" xr:uid="{00000000-0004-0000-0700-00001B000000}"/>
    <hyperlink ref="F306" r:id="rId29" xr:uid="{00000000-0004-0000-0700-00001C000000}"/>
    <hyperlink ref="F310" r:id="rId30" xr:uid="{00000000-0004-0000-0700-00001D000000}"/>
    <hyperlink ref="F314" r:id="rId31" xr:uid="{00000000-0004-0000-0700-00001E000000}"/>
    <hyperlink ref="F318" r:id="rId32" xr:uid="{00000000-0004-0000-0700-00001F000000}"/>
    <hyperlink ref="F324" r:id="rId33" xr:uid="{00000000-0004-0000-0700-000020000000}"/>
    <hyperlink ref="F328" r:id="rId34" xr:uid="{00000000-0004-0000-0700-000021000000}"/>
    <hyperlink ref="F332" r:id="rId35" xr:uid="{00000000-0004-0000-0700-000022000000}"/>
    <hyperlink ref="F337" r:id="rId36" xr:uid="{00000000-0004-0000-0700-000023000000}"/>
    <hyperlink ref="F342" r:id="rId37" xr:uid="{00000000-0004-0000-0700-000024000000}"/>
    <hyperlink ref="F348" r:id="rId38" xr:uid="{00000000-0004-0000-0700-000025000000}"/>
    <hyperlink ref="F357" r:id="rId39" xr:uid="{00000000-0004-0000-0700-000026000000}"/>
    <hyperlink ref="F367" r:id="rId40" xr:uid="{00000000-0004-0000-0700-000027000000}"/>
    <hyperlink ref="F373" r:id="rId41" xr:uid="{00000000-0004-0000-0700-000028000000}"/>
    <hyperlink ref="F378" r:id="rId42" xr:uid="{00000000-0004-0000-0700-000029000000}"/>
    <hyperlink ref="F384" r:id="rId43" xr:uid="{00000000-0004-0000-0700-00002A000000}"/>
    <hyperlink ref="F390" r:id="rId44" xr:uid="{00000000-0004-0000-0700-00002B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4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185"/>
  <sheetViews>
    <sheetView showGridLines="0" topLeftCell="A7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106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1300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1425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28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tr">
        <f>IF('Rekapitulace stavby'!AN16="","",'Rekapitulace stavby'!AN16)</f>
        <v/>
      </c>
      <c r="L22" s="33"/>
    </row>
    <row r="23" spans="2:12" s="1" customFormat="1" ht="18" customHeight="1">
      <c r="B23" s="33"/>
      <c r="E23" s="26" t="str">
        <f>IF('Rekapitulace stavby'!E17="","",'Rekapitulace stavby'!E17)</f>
        <v>PK dopravní s.r.o.</v>
      </c>
      <c r="I23" s="28" t="s">
        <v>30</v>
      </c>
      <c r="J23" s="26" t="str">
        <f>IF('Rekapitulace stavby'!AN17="","",'Rekapitulace stavby'!AN17)</f>
        <v/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ROUND(J90,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ROUND((SUM(BE90:BE184)),  2)</f>
        <v>0</v>
      </c>
      <c r="I35" s="94">
        <v>0.21</v>
      </c>
      <c r="J35" s="84">
        <f>ROUND(((SUM(BE90:BE184))*I35),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ROUND((SUM(BF90:BF184)),  2)</f>
        <v>0</v>
      </c>
      <c r="I36" s="94">
        <v>0.12</v>
      </c>
      <c r="J36" s="84">
        <f>ROUND(((SUM(BF90:BF184))*I36),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ROUND((SUM(BG90:BG184)),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ROUND((SUM(BH90:BH184)),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ROUND((SUM(BI90:BI184)),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1300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403 - Veřejné osvětlení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J90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864</v>
      </c>
      <c r="E64" s="106"/>
      <c r="F64" s="106"/>
      <c r="G64" s="106"/>
      <c r="H64" s="106"/>
      <c r="I64" s="106"/>
      <c r="J64" s="107">
        <f>J91</f>
        <v>0</v>
      </c>
      <c r="L64" s="104"/>
    </row>
    <row r="65" spans="2:12" s="8" customFormat="1" ht="24.95" customHeight="1">
      <c r="B65" s="104"/>
      <c r="D65" s="105" t="s">
        <v>865</v>
      </c>
      <c r="E65" s="106"/>
      <c r="F65" s="106"/>
      <c r="G65" s="106"/>
      <c r="H65" s="106"/>
      <c r="I65" s="106"/>
      <c r="J65" s="107">
        <f>J127</f>
        <v>0</v>
      </c>
      <c r="L65" s="104"/>
    </row>
    <row r="66" spans="2:12" s="8" customFormat="1" ht="24.95" customHeight="1">
      <c r="B66" s="104"/>
      <c r="D66" s="105" t="s">
        <v>866</v>
      </c>
      <c r="E66" s="106"/>
      <c r="F66" s="106"/>
      <c r="G66" s="106"/>
      <c r="H66" s="106"/>
      <c r="I66" s="106"/>
      <c r="J66" s="107">
        <f>J132</f>
        <v>0</v>
      </c>
      <c r="L66" s="104"/>
    </row>
    <row r="67" spans="2:12" s="8" customFormat="1" ht="24.95" customHeight="1">
      <c r="B67" s="104"/>
      <c r="D67" s="105" t="s">
        <v>867</v>
      </c>
      <c r="E67" s="106"/>
      <c r="F67" s="106"/>
      <c r="G67" s="106"/>
      <c r="H67" s="106"/>
      <c r="I67" s="106"/>
      <c r="J67" s="107">
        <f>J167</f>
        <v>0</v>
      </c>
      <c r="L67" s="104"/>
    </row>
    <row r="68" spans="2:12" s="8" customFormat="1" ht="24.95" customHeight="1">
      <c r="B68" s="104"/>
      <c r="D68" s="105" t="s">
        <v>868</v>
      </c>
      <c r="E68" s="106"/>
      <c r="F68" s="106"/>
      <c r="G68" s="106"/>
      <c r="H68" s="106"/>
      <c r="I68" s="106"/>
      <c r="J68" s="107">
        <f>J180</f>
        <v>0</v>
      </c>
      <c r="L68" s="104"/>
    </row>
    <row r="69" spans="2:12" s="1" customFormat="1" ht="21.75" customHeight="1">
      <c r="B69" s="33"/>
      <c r="L69" s="33"/>
    </row>
    <row r="70" spans="2:12" s="1" customFormat="1" ht="6.95" customHeight="1"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33"/>
    </row>
    <row r="74" spans="2:12" s="1" customFormat="1" ht="6.95" customHeight="1">
      <c r="B74" s="44"/>
      <c r="C74" s="45"/>
      <c r="D74" s="45"/>
      <c r="E74" s="45"/>
      <c r="F74" s="45"/>
      <c r="G74" s="45"/>
      <c r="H74" s="45"/>
      <c r="I74" s="45"/>
      <c r="J74" s="45"/>
      <c r="K74" s="45"/>
      <c r="L74" s="33"/>
    </row>
    <row r="75" spans="2:12" s="1" customFormat="1" ht="24.95" customHeight="1">
      <c r="B75" s="33"/>
      <c r="C75" s="22" t="s">
        <v>135</v>
      </c>
      <c r="L75" s="33"/>
    </row>
    <row r="76" spans="2:12" s="1" customFormat="1" ht="6.95" customHeight="1">
      <c r="B76" s="33"/>
      <c r="L76" s="33"/>
    </row>
    <row r="77" spans="2:12" s="1" customFormat="1" ht="12" customHeight="1">
      <c r="B77" s="33"/>
      <c r="C77" s="28" t="s">
        <v>16</v>
      </c>
      <c r="L77" s="33"/>
    </row>
    <row r="78" spans="2:12" s="1" customFormat="1" ht="16.5" customHeight="1">
      <c r="B78" s="33"/>
      <c r="E78" s="321" t="str">
        <f>E7</f>
        <v>Roudnice nad Labem - přechody v centru města</v>
      </c>
      <c r="F78" s="322"/>
      <c r="G78" s="322"/>
      <c r="H78" s="322"/>
      <c r="L78" s="33"/>
    </row>
    <row r="79" spans="2:12" ht="12" customHeight="1">
      <c r="B79" s="21"/>
      <c r="C79" s="28" t="s">
        <v>118</v>
      </c>
      <c r="L79" s="21"/>
    </row>
    <row r="80" spans="2:12" s="1" customFormat="1" ht="16.5" customHeight="1">
      <c r="B80" s="33"/>
      <c r="E80" s="321" t="s">
        <v>1300</v>
      </c>
      <c r="F80" s="323"/>
      <c r="G80" s="323"/>
      <c r="H80" s="323"/>
      <c r="L80" s="33"/>
    </row>
    <row r="81" spans="2:65" s="1" customFormat="1" ht="12" customHeight="1">
      <c r="B81" s="33"/>
      <c r="C81" s="28" t="s">
        <v>120</v>
      </c>
      <c r="L81" s="33"/>
    </row>
    <row r="82" spans="2:65" s="1" customFormat="1" ht="16.5" customHeight="1">
      <c r="B82" s="33"/>
      <c r="E82" s="285" t="str">
        <f>E11</f>
        <v>SO 403 - Veřejné osvětlení</v>
      </c>
      <c r="F82" s="323"/>
      <c r="G82" s="323"/>
      <c r="H82" s="323"/>
      <c r="L82" s="33"/>
    </row>
    <row r="83" spans="2:65" s="1" customFormat="1" ht="6.95" customHeight="1">
      <c r="B83" s="33"/>
      <c r="L83" s="33"/>
    </row>
    <row r="84" spans="2:65" s="1" customFormat="1" ht="12" customHeight="1">
      <c r="B84" s="33"/>
      <c r="C84" s="28" t="s">
        <v>22</v>
      </c>
      <c r="F84" s="26" t="str">
        <f>F14</f>
        <v>Roudnice nad Labem</v>
      </c>
      <c r="I84" s="28" t="s">
        <v>24</v>
      </c>
      <c r="J84" s="50" t="str">
        <f>IF(J14="","",J14)</f>
        <v>17. 9. 2024</v>
      </c>
      <c r="L84" s="33"/>
    </row>
    <row r="85" spans="2:65" s="1" customFormat="1" ht="6.95" customHeight="1">
      <c r="B85" s="33"/>
      <c r="L85" s="33"/>
    </row>
    <row r="86" spans="2:65" s="1" customFormat="1" ht="15.2" customHeight="1">
      <c r="B86" s="33"/>
      <c r="C86" s="28" t="s">
        <v>26</v>
      </c>
      <c r="F86" s="26" t="str">
        <f>E17</f>
        <v xml:space="preserve"> </v>
      </c>
      <c r="I86" s="28" t="s">
        <v>33</v>
      </c>
      <c r="J86" s="31" t="str">
        <f>E23</f>
        <v>PK dopravní s.r.o.</v>
      </c>
      <c r="L86" s="33"/>
    </row>
    <row r="87" spans="2:65" s="1" customFormat="1" ht="15.2" customHeight="1">
      <c r="B87" s="33"/>
      <c r="C87" s="28" t="s">
        <v>31</v>
      </c>
      <c r="F87" s="26" t="str">
        <f>IF(E20="","",E20)</f>
        <v>Vyplň údaj</v>
      </c>
      <c r="I87" s="28" t="s">
        <v>36</v>
      </c>
      <c r="J87" s="31" t="str">
        <f>E26</f>
        <v xml:space="preserve"> </v>
      </c>
      <c r="L87" s="33"/>
    </row>
    <row r="88" spans="2:65" s="1" customFormat="1" ht="10.35" customHeight="1">
      <c r="B88" s="33"/>
      <c r="L88" s="33"/>
    </row>
    <row r="89" spans="2:65" s="10" customFormat="1" ht="29.25" customHeight="1">
      <c r="B89" s="112"/>
      <c r="C89" s="113" t="s">
        <v>136</v>
      </c>
      <c r="D89" s="114" t="s">
        <v>58</v>
      </c>
      <c r="E89" s="114" t="s">
        <v>54</v>
      </c>
      <c r="F89" s="114" t="s">
        <v>55</v>
      </c>
      <c r="G89" s="114" t="s">
        <v>137</v>
      </c>
      <c r="H89" s="114" t="s">
        <v>138</v>
      </c>
      <c r="I89" s="114" t="s">
        <v>139</v>
      </c>
      <c r="J89" s="114" t="s">
        <v>124</v>
      </c>
      <c r="K89" s="115" t="s">
        <v>140</v>
      </c>
      <c r="L89" s="112"/>
      <c r="M89" s="57" t="s">
        <v>28</v>
      </c>
      <c r="N89" s="58" t="s">
        <v>43</v>
      </c>
      <c r="O89" s="58" t="s">
        <v>141</v>
      </c>
      <c r="P89" s="58" t="s">
        <v>142</v>
      </c>
      <c r="Q89" s="58" t="s">
        <v>143</v>
      </c>
      <c r="R89" s="58" t="s">
        <v>144</v>
      </c>
      <c r="S89" s="58" t="s">
        <v>145</v>
      </c>
      <c r="T89" s="59" t="s">
        <v>146</v>
      </c>
    </row>
    <row r="90" spans="2:65" s="1" customFormat="1" ht="22.9" customHeight="1">
      <c r="B90" s="33"/>
      <c r="C90" s="62" t="s">
        <v>147</v>
      </c>
      <c r="J90" s="116">
        <f>BK90</f>
        <v>0</v>
      </c>
      <c r="L90" s="33"/>
      <c r="M90" s="60"/>
      <c r="N90" s="51"/>
      <c r="O90" s="51"/>
      <c r="P90" s="117">
        <f>P91+P127+P132+P167+P180</f>
        <v>0</v>
      </c>
      <c r="Q90" s="51"/>
      <c r="R90" s="117">
        <f>R91+R127+R132+R167+R180</f>
        <v>0</v>
      </c>
      <c r="S90" s="51"/>
      <c r="T90" s="118">
        <f>T91+T127+T132+T167+T180</f>
        <v>0</v>
      </c>
      <c r="AT90" s="18" t="s">
        <v>72</v>
      </c>
      <c r="AU90" s="18" t="s">
        <v>125</v>
      </c>
      <c r="BK90" s="119">
        <f>BK91+BK127+BK132+BK167+BK180</f>
        <v>0</v>
      </c>
    </row>
    <row r="91" spans="2:65" s="11" customFormat="1" ht="25.9" customHeight="1">
      <c r="B91" s="120"/>
      <c r="D91" s="121" t="s">
        <v>72</v>
      </c>
      <c r="E91" s="122" t="s">
        <v>869</v>
      </c>
      <c r="F91" s="122" t="s">
        <v>870</v>
      </c>
      <c r="I91" s="123"/>
      <c r="J91" s="124">
        <f>BK91</f>
        <v>0</v>
      </c>
      <c r="L91" s="120"/>
      <c r="M91" s="125"/>
      <c r="P91" s="126">
        <f>SUM(P92:P126)</f>
        <v>0</v>
      </c>
      <c r="R91" s="126">
        <f>SUM(R92:R126)</f>
        <v>0</v>
      </c>
      <c r="T91" s="127">
        <f>SUM(T92:T126)</f>
        <v>0</v>
      </c>
      <c r="AR91" s="121" t="s">
        <v>80</v>
      </c>
      <c r="AT91" s="128" t="s">
        <v>72</v>
      </c>
      <c r="AU91" s="128" t="s">
        <v>73</v>
      </c>
      <c r="AY91" s="121" t="s">
        <v>150</v>
      </c>
      <c r="BK91" s="129">
        <f>SUM(BK92:BK126)</f>
        <v>0</v>
      </c>
    </row>
    <row r="92" spans="2:65" s="1" customFormat="1" ht="16.5" customHeight="1">
      <c r="B92" s="33"/>
      <c r="C92" s="166" t="s">
        <v>80</v>
      </c>
      <c r="D92" s="166" t="s">
        <v>215</v>
      </c>
      <c r="E92" s="167" t="s">
        <v>1278</v>
      </c>
      <c r="F92" s="168" t="s">
        <v>1279</v>
      </c>
      <c r="G92" s="169" t="s">
        <v>394</v>
      </c>
      <c r="H92" s="170">
        <v>33</v>
      </c>
      <c r="I92" s="171"/>
      <c r="J92" s="172">
        <f>ROUND(I92*H92,2)</f>
        <v>0</v>
      </c>
      <c r="K92" s="168" t="s">
        <v>28</v>
      </c>
      <c r="L92" s="173"/>
      <c r="M92" s="174" t="s">
        <v>28</v>
      </c>
      <c r="N92" s="175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214</v>
      </c>
      <c r="AT92" s="143" t="s">
        <v>215</v>
      </c>
      <c r="AU92" s="143" t="s">
        <v>80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157</v>
      </c>
      <c r="BM92" s="143" t="s">
        <v>82</v>
      </c>
    </row>
    <row r="93" spans="2:65" s="1" customFormat="1" ht="11.25">
      <c r="B93" s="33"/>
      <c r="D93" s="145" t="s">
        <v>159</v>
      </c>
      <c r="F93" s="146" t="s">
        <v>1279</v>
      </c>
      <c r="I93" s="147"/>
      <c r="L93" s="33"/>
      <c r="M93" s="148"/>
      <c r="T93" s="54"/>
      <c r="AT93" s="18" t="s">
        <v>159</v>
      </c>
      <c r="AU93" s="18" t="s">
        <v>80</v>
      </c>
    </row>
    <row r="94" spans="2:65" s="1" customFormat="1" ht="16.5" customHeight="1">
      <c r="B94" s="33"/>
      <c r="C94" s="166" t="s">
        <v>82</v>
      </c>
      <c r="D94" s="166" t="s">
        <v>215</v>
      </c>
      <c r="E94" s="167" t="s">
        <v>875</v>
      </c>
      <c r="F94" s="168" t="s">
        <v>876</v>
      </c>
      <c r="G94" s="169" t="s">
        <v>394</v>
      </c>
      <c r="H94" s="170">
        <v>16</v>
      </c>
      <c r="I94" s="171"/>
      <c r="J94" s="172">
        <f>ROUND(I94*H94,2)</f>
        <v>0</v>
      </c>
      <c r="K94" s="168" t="s">
        <v>28</v>
      </c>
      <c r="L94" s="173"/>
      <c r="M94" s="174" t="s">
        <v>28</v>
      </c>
      <c r="N94" s="175" t="s">
        <v>44</v>
      </c>
      <c r="P94" s="141">
        <f>O94*H94</f>
        <v>0</v>
      </c>
      <c r="Q94" s="141">
        <v>0</v>
      </c>
      <c r="R94" s="141">
        <f>Q94*H94</f>
        <v>0</v>
      </c>
      <c r="S94" s="141">
        <v>0</v>
      </c>
      <c r="T94" s="142">
        <f>S94*H94</f>
        <v>0</v>
      </c>
      <c r="AR94" s="143" t="s">
        <v>214</v>
      </c>
      <c r="AT94" s="143" t="s">
        <v>215</v>
      </c>
      <c r="AU94" s="143" t="s">
        <v>80</v>
      </c>
      <c r="AY94" s="18" t="s">
        <v>150</v>
      </c>
      <c r="BE94" s="144">
        <f>IF(N94="základní",J94,0)</f>
        <v>0</v>
      </c>
      <c r="BF94" s="144">
        <f>IF(N94="snížená",J94,0)</f>
        <v>0</v>
      </c>
      <c r="BG94" s="144">
        <f>IF(N94="zákl. přenesená",J94,0)</f>
        <v>0</v>
      </c>
      <c r="BH94" s="144">
        <f>IF(N94="sníž. přenesená",J94,0)</f>
        <v>0</v>
      </c>
      <c r="BI94" s="144">
        <f>IF(N94="nulová",J94,0)</f>
        <v>0</v>
      </c>
      <c r="BJ94" s="18" t="s">
        <v>80</v>
      </c>
      <c r="BK94" s="144">
        <f>ROUND(I94*H94,2)</f>
        <v>0</v>
      </c>
      <c r="BL94" s="18" t="s">
        <v>157</v>
      </c>
      <c r="BM94" s="143" t="s">
        <v>157</v>
      </c>
    </row>
    <row r="95" spans="2:65" s="1" customFormat="1" ht="11.25">
      <c r="B95" s="33"/>
      <c r="D95" s="145" t="s">
        <v>159</v>
      </c>
      <c r="F95" s="146" t="s">
        <v>876</v>
      </c>
      <c r="I95" s="147"/>
      <c r="L95" s="33"/>
      <c r="M95" s="148"/>
      <c r="T95" s="54"/>
      <c r="AT95" s="18" t="s">
        <v>159</v>
      </c>
      <c r="AU95" s="18" t="s">
        <v>80</v>
      </c>
    </row>
    <row r="96" spans="2:65" s="1" customFormat="1" ht="16.5" customHeight="1">
      <c r="B96" s="33"/>
      <c r="C96" s="166" t="s">
        <v>173</v>
      </c>
      <c r="D96" s="166" t="s">
        <v>215</v>
      </c>
      <c r="E96" s="167" t="s">
        <v>1426</v>
      </c>
      <c r="F96" s="168" t="s">
        <v>1283</v>
      </c>
      <c r="G96" s="169" t="s">
        <v>394</v>
      </c>
      <c r="H96" s="170">
        <v>27</v>
      </c>
      <c r="I96" s="171"/>
      <c r="J96" s="172">
        <f>ROUND(I96*H96,2)</f>
        <v>0</v>
      </c>
      <c r="K96" s="168" t="s">
        <v>28</v>
      </c>
      <c r="L96" s="173"/>
      <c r="M96" s="174" t="s">
        <v>28</v>
      </c>
      <c r="N96" s="175" t="s">
        <v>44</v>
      </c>
      <c r="P96" s="141">
        <f>O96*H96</f>
        <v>0</v>
      </c>
      <c r="Q96" s="141">
        <v>0</v>
      </c>
      <c r="R96" s="141">
        <f>Q96*H96</f>
        <v>0</v>
      </c>
      <c r="S96" s="141">
        <v>0</v>
      </c>
      <c r="T96" s="142">
        <f>S96*H96</f>
        <v>0</v>
      </c>
      <c r="AR96" s="143" t="s">
        <v>214</v>
      </c>
      <c r="AT96" s="143" t="s">
        <v>215</v>
      </c>
      <c r="AU96" s="143" t="s">
        <v>80</v>
      </c>
      <c r="AY96" s="18" t="s">
        <v>150</v>
      </c>
      <c r="BE96" s="144">
        <f>IF(N96="základní",J96,0)</f>
        <v>0</v>
      </c>
      <c r="BF96" s="144">
        <f>IF(N96="snížená",J96,0)</f>
        <v>0</v>
      </c>
      <c r="BG96" s="144">
        <f>IF(N96="zákl. přenesená",J96,0)</f>
        <v>0</v>
      </c>
      <c r="BH96" s="144">
        <f>IF(N96="sníž. přenesená",J96,0)</f>
        <v>0</v>
      </c>
      <c r="BI96" s="144">
        <f>IF(N96="nulová",J96,0)</f>
        <v>0</v>
      </c>
      <c r="BJ96" s="18" t="s">
        <v>80</v>
      </c>
      <c r="BK96" s="144">
        <f>ROUND(I96*H96,2)</f>
        <v>0</v>
      </c>
      <c r="BL96" s="18" t="s">
        <v>157</v>
      </c>
      <c r="BM96" s="143" t="s">
        <v>196</v>
      </c>
    </row>
    <row r="97" spans="2:65" s="1" customFormat="1" ht="11.25">
      <c r="B97" s="33"/>
      <c r="D97" s="145" t="s">
        <v>159</v>
      </c>
      <c r="F97" s="146" t="s">
        <v>1283</v>
      </c>
      <c r="I97" s="147"/>
      <c r="L97" s="33"/>
      <c r="M97" s="148"/>
      <c r="T97" s="54"/>
      <c r="AT97" s="18" t="s">
        <v>159</v>
      </c>
      <c r="AU97" s="18" t="s">
        <v>80</v>
      </c>
    </row>
    <row r="98" spans="2:65" s="1" customFormat="1" ht="16.5" customHeight="1">
      <c r="B98" s="33"/>
      <c r="C98" s="166" t="s">
        <v>157</v>
      </c>
      <c r="D98" s="166" t="s">
        <v>215</v>
      </c>
      <c r="E98" s="167" t="s">
        <v>877</v>
      </c>
      <c r="F98" s="168" t="s">
        <v>878</v>
      </c>
      <c r="G98" s="169" t="s">
        <v>394</v>
      </c>
      <c r="H98" s="170">
        <v>1.5</v>
      </c>
      <c r="I98" s="171"/>
      <c r="J98" s="172">
        <f>ROUND(I98*H98,2)</f>
        <v>0</v>
      </c>
      <c r="K98" s="168" t="s">
        <v>28</v>
      </c>
      <c r="L98" s="173"/>
      <c r="M98" s="174" t="s">
        <v>28</v>
      </c>
      <c r="N98" s="175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214</v>
      </c>
      <c r="AT98" s="143" t="s">
        <v>215</v>
      </c>
      <c r="AU98" s="143" t="s">
        <v>80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157</v>
      </c>
      <c r="BM98" s="143" t="s">
        <v>214</v>
      </c>
    </row>
    <row r="99" spans="2:65" s="1" customFormat="1" ht="11.25">
      <c r="B99" s="33"/>
      <c r="D99" s="145" t="s">
        <v>159</v>
      </c>
      <c r="F99" s="146" t="s">
        <v>878</v>
      </c>
      <c r="I99" s="147"/>
      <c r="L99" s="33"/>
      <c r="M99" s="148"/>
      <c r="T99" s="54"/>
      <c r="AT99" s="18" t="s">
        <v>159</v>
      </c>
      <c r="AU99" s="18" t="s">
        <v>80</v>
      </c>
    </row>
    <row r="100" spans="2:65" s="1" customFormat="1" ht="16.5" customHeight="1">
      <c r="B100" s="33"/>
      <c r="C100" s="166" t="s">
        <v>186</v>
      </c>
      <c r="D100" s="166" t="s">
        <v>215</v>
      </c>
      <c r="E100" s="167" t="s">
        <v>879</v>
      </c>
      <c r="F100" s="168" t="s">
        <v>880</v>
      </c>
      <c r="G100" s="169" t="s">
        <v>881</v>
      </c>
      <c r="H100" s="170">
        <v>2</v>
      </c>
      <c r="I100" s="171"/>
      <c r="J100" s="172">
        <f>ROUND(I100*H100,2)</f>
        <v>0</v>
      </c>
      <c r="K100" s="168" t="s">
        <v>28</v>
      </c>
      <c r="L100" s="173"/>
      <c r="M100" s="174" t="s">
        <v>28</v>
      </c>
      <c r="N100" s="175" t="s">
        <v>44</v>
      </c>
      <c r="P100" s="141">
        <f>O100*H100</f>
        <v>0</v>
      </c>
      <c r="Q100" s="141">
        <v>0</v>
      </c>
      <c r="R100" s="141">
        <f>Q100*H100</f>
        <v>0</v>
      </c>
      <c r="S100" s="141">
        <v>0</v>
      </c>
      <c r="T100" s="142">
        <f>S100*H100</f>
        <v>0</v>
      </c>
      <c r="AR100" s="143" t="s">
        <v>214</v>
      </c>
      <c r="AT100" s="143" t="s">
        <v>215</v>
      </c>
      <c r="AU100" s="143" t="s">
        <v>80</v>
      </c>
      <c r="AY100" s="18" t="s">
        <v>150</v>
      </c>
      <c r="BE100" s="144">
        <f>IF(N100="základní",J100,0)</f>
        <v>0</v>
      </c>
      <c r="BF100" s="144">
        <f>IF(N100="snížená",J100,0)</f>
        <v>0</v>
      </c>
      <c r="BG100" s="144">
        <f>IF(N100="zákl. přenesená",J100,0)</f>
        <v>0</v>
      </c>
      <c r="BH100" s="144">
        <f>IF(N100="sníž. přenesená",J100,0)</f>
        <v>0</v>
      </c>
      <c r="BI100" s="144">
        <f>IF(N100="nulová",J100,0)</f>
        <v>0</v>
      </c>
      <c r="BJ100" s="18" t="s">
        <v>80</v>
      </c>
      <c r="BK100" s="144">
        <f>ROUND(I100*H100,2)</f>
        <v>0</v>
      </c>
      <c r="BL100" s="18" t="s">
        <v>157</v>
      </c>
      <c r="BM100" s="143" t="s">
        <v>227</v>
      </c>
    </row>
    <row r="101" spans="2:65" s="1" customFormat="1" ht="11.25">
      <c r="B101" s="33"/>
      <c r="D101" s="145" t="s">
        <v>159</v>
      </c>
      <c r="F101" s="146" t="s">
        <v>880</v>
      </c>
      <c r="I101" s="147"/>
      <c r="L101" s="33"/>
      <c r="M101" s="148"/>
      <c r="T101" s="54"/>
      <c r="AT101" s="18" t="s">
        <v>159</v>
      </c>
      <c r="AU101" s="18" t="s">
        <v>80</v>
      </c>
    </row>
    <row r="102" spans="2:65" s="1" customFormat="1" ht="16.5" customHeight="1">
      <c r="B102" s="33"/>
      <c r="C102" s="166" t="s">
        <v>196</v>
      </c>
      <c r="D102" s="166" t="s">
        <v>215</v>
      </c>
      <c r="E102" s="167" t="s">
        <v>882</v>
      </c>
      <c r="F102" s="168" t="s">
        <v>883</v>
      </c>
      <c r="G102" s="169" t="s">
        <v>881</v>
      </c>
      <c r="H102" s="170">
        <v>8</v>
      </c>
      <c r="I102" s="171"/>
      <c r="J102" s="172">
        <f>ROUND(I102*H102,2)</f>
        <v>0</v>
      </c>
      <c r="K102" s="168" t="s">
        <v>28</v>
      </c>
      <c r="L102" s="173"/>
      <c r="M102" s="174" t="s">
        <v>28</v>
      </c>
      <c r="N102" s="175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214</v>
      </c>
      <c r="AT102" s="143" t="s">
        <v>215</v>
      </c>
      <c r="AU102" s="143" t="s">
        <v>80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157</v>
      </c>
      <c r="BM102" s="143" t="s">
        <v>8</v>
      </c>
    </row>
    <row r="103" spans="2:65" s="1" customFormat="1" ht="11.25">
      <c r="B103" s="33"/>
      <c r="D103" s="145" t="s">
        <v>159</v>
      </c>
      <c r="F103" s="146" t="s">
        <v>883</v>
      </c>
      <c r="I103" s="147"/>
      <c r="L103" s="33"/>
      <c r="M103" s="148"/>
      <c r="T103" s="54"/>
      <c r="AT103" s="18" t="s">
        <v>159</v>
      </c>
      <c r="AU103" s="18" t="s">
        <v>80</v>
      </c>
    </row>
    <row r="104" spans="2:65" s="1" customFormat="1" ht="24.2" customHeight="1">
      <c r="B104" s="33"/>
      <c r="C104" s="166" t="s">
        <v>205</v>
      </c>
      <c r="D104" s="166" t="s">
        <v>215</v>
      </c>
      <c r="E104" s="167" t="s">
        <v>884</v>
      </c>
      <c r="F104" s="168" t="s">
        <v>885</v>
      </c>
      <c r="G104" s="169" t="s">
        <v>881</v>
      </c>
      <c r="H104" s="170">
        <v>1</v>
      </c>
      <c r="I104" s="171"/>
      <c r="J104" s="172">
        <f>ROUND(I104*H104,2)</f>
        <v>0</v>
      </c>
      <c r="K104" s="168" t="s">
        <v>28</v>
      </c>
      <c r="L104" s="173"/>
      <c r="M104" s="174" t="s">
        <v>28</v>
      </c>
      <c r="N104" s="175" t="s">
        <v>44</v>
      </c>
      <c r="P104" s="141">
        <f>O104*H104</f>
        <v>0</v>
      </c>
      <c r="Q104" s="141">
        <v>0</v>
      </c>
      <c r="R104" s="141">
        <f>Q104*H104</f>
        <v>0</v>
      </c>
      <c r="S104" s="141">
        <v>0</v>
      </c>
      <c r="T104" s="142">
        <f>S104*H104</f>
        <v>0</v>
      </c>
      <c r="AR104" s="143" t="s">
        <v>214</v>
      </c>
      <c r="AT104" s="143" t="s">
        <v>215</v>
      </c>
      <c r="AU104" s="143" t="s">
        <v>80</v>
      </c>
      <c r="AY104" s="18" t="s">
        <v>150</v>
      </c>
      <c r="BE104" s="144">
        <f>IF(N104="základní",J104,0)</f>
        <v>0</v>
      </c>
      <c r="BF104" s="144">
        <f>IF(N104="snížená",J104,0)</f>
        <v>0</v>
      </c>
      <c r="BG104" s="144">
        <f>IF(N104="zákl. přenesená",J104,0)</f>
        <v>0</v>
      </c>
      <c r="BH104" s="144">
        <f>IF(N104="sníž. přenesená",J104,0)</f>
        <v>0</v>
      </c>
      <c r="BI104" s="144">
        <f>IF(N104="nulová",J104,0)</f>
        <v>0</v>
      </c>
      <c r="BJ104" s="18" t="s">
        <v>80</v>
      </c>
      <c r="BK104" s="144">
        <f>ROUND(I104*H104,2)</f>
        <v>0</v>
      </c>
      <c r="BL104" s="18" t="s">
        <v>157</v>
      </c>
      <c r="BM104" s="143" t="s">
        <v>256</v>
      </c>
    </row>
    <row r="105" spans="2:65" s="1" customFormat="1" ht="11.25">
      <c r="B105" s="33"/>
      <c r="D105" s="145" t="s">
        <v>159</v>
      </c>
      <c r="F105" s="146" t="s">
        <v>885</v>
      </c>
      <c r="I105" s="147"/>
      <c r="L105" s="33"/>
      <c r="M105" s="148"/>
      <c r="T105" s="54"/>
      <c r="AT105" s="18" t="s">
        <v>159</v>
      </c>
      <c r="AU105" s="18" t="s">
        <v>80</v>
      </c>
    </row>
    <row r="106" spans="2:65" s="1" customFormat="1" ht="24.2" customHeight="1">
      <c r="B106" s="33"/>
      <c r="C106" s="166" t="s">
        <v>214</v>
      </c>
      <c r="D106" s="166" t="s">
        <v>215</v>
      </c>
      <c r="E106" s="167" t="s">
        <v>886</v>
      </c>
      <c r="F106" s="168" t="s">
        <v>887</v>
      </c>
      <c r="G106" s="169" t="s">
        <v>881</v>
      </c>
      <c r="H106" s="170">
        <v>1</v>
      </c>
      <c r="I106" s="171"/>
      <c r="J106" s="172">
        <f>ROUND(I106*H106,2)</f>
        <v>0</v>
      </c>
      <c r="K106" s="168" t="s">
        <v>28</v>
      </c>
      <c r="L106" s="173"/>
      <c r="M106" s="174" t="s">
        <v>28</v>
      </c>
      <c r="N106" s="175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214</v>
      </c>
      <c r="AT106" s="143" t="s">
        <v>215</v>
      </c>
      <c r="AU106" s="143" t="s">
        <v>80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157</v>
      </c>
      <c r="BM106" s="143" t="s">
        <v>270</v>
      </c>
    </row>
    <row r="107" spans="2:65" s="1" customFormat="1" ht="11.25">
      <c r="B107" s="33"/>
      <c r="D107" s="145" t="s">
        <v>159</v>
      </c>
      <c r="F107" s="146" t="s">
        <v>887</v>
      </c>
      <c r="I107" s="147"/>
      <c r="L107" s="33"/>
      <c r="M107" s="148"/>
      <c r="T107" s="54"/>
      <c r="AT107" s="18" t="s">
        <v>159</v>
      </c>
      <c r="AU107" s="18" t="s">
        <v>80</v>
      </c>
    </row>
    <row r="108" spans="2:65" s="1" customFormat="1" ht="16.5" customHeight="1">
      <c r="B108" s="33"/>
      <c r="C108" s="166" t="s">
        <v>220</v>
      </c>
      <c r="D108" s="166" t="s">
        <v>215</v>
      </c>
      <c r="E108" s="167" t="s">
        <v>1427</v>
      </c>
      <c r="F108" s="168" t="s">
        <v>1428</v>
      </c>
      <c r="G108" s="169" t="s">
        <v>881</v>
      </c>
      <c r="H108" s="170">
        <v>1</v>
      </c>
      <c r="I108" s="171"/>
      <c r="J108" s="172">
        <f>ROUND(I108*H108,2)</f>
        <v>0</v>
      </c>
      <c r="K108" s="168" t="s">
        <v>28</v>
      </c>
      <c r="L108" s="173"/>
      <c r="M108" s="174" t="s">
        <v>28</v>
      </c>
      <c r="N108" s="175" t="s">
        <v>44</v>
      </c>
      <c r="P108" s="141">
        <f>O108*H108</f>
        <v>0</v>
      </c>
      <c r="Q108" s="141">
        <v>0</v>
      </c>
      <c r="R108" s="141">
        <f>Q108*H108</f>
        <v>0</v>
      </c>
      <c r="S108" s="141">
        <v>0</v>
      </c>
      <c r="T108" s="142">
        <f>S108*H108</f>
        <v>0</v>
      </c>
      <c r="AR108" s="143" t="s">
        <v>214</v>
      </c>
      <c r="AT108" s="143" t="s">
        <v>215</v>
      </c>
      <c r="AU108" s="143" t="s">
        <v>80</v>
      </c>
      <c r="AY108" s="18" t="s">
        <v>150</v>
      </c>
      <c r="BE108" s="144">
        <f>IF(N108="základní",J108,0)</f>
        <v>0</v>
      </c>
      <c r="BF108" s="144">
        <f>IF(N108="snížená",J108,0)</f>
        <v>0</v>
      </c>
      <c r="BG108" s="144">
        <f>IF(N108="zákl. přenesená",J108,0)</f>
        <v>0</v>
      </c>
      <c r="BH108" s="144">
        <f>IF(N108="sníž. přenesená",J108,0)</f>
        <v>0</v>
      </c>
      <c r="BI108" s="144">
        <f>IF(N108="nulová",J108,0)</f>
        <v>0</v>
      </c>
      <c r="BJ108" s="18" t="s">
        <v>80</v>
      </c>
      <c r="BK108" s="144">
        <f>ROUND(I108*H108,2)</f>
        <v>0</v>
      </c>
      <c r="BL108" s="18" t="s">
        <v>157</v>
      </c>
      <c r="BM108" s="143" t="s">
        <v>284</v>
      </c>
    </row>
    <row r="109" spans="2:65" s="1" customFormat="1" ht="11.25">
      <c r="B109" s="33"/>
      <c r="D109" s="145" t="s">
        <v>159</v>
      </c>
      <c r="F109" s="146" t="s">
        <v>1428</v>
      </c>
      <c r="I109" s="147"/>
      <c r="L109" s="33"/>
      <c r="M109" s="148"/>
      <c r="T109" s="54"/>
      <c r="AT109" s="18" t="s">
        <v>159</v>
      </c>
      <c r="AU109" s="18" t="s">
        <v>80</v>
      </c>
    </row>
    <row r="110" spans="2:65" s="1" customFormat="1" ht="16.5" customHeight="1">
      <c r="B110" s="33"/>
      <c r="C110" s="166" t="s">
        <v>227</v>
      </c>
      <c r="D110" s="166" t="s">
        <v>215</v>
      </c>
      <c r="E110" s="167" t="s">
        <v>890</v>
      </c>
      <c r="F110" s="168" t="s">
        <v>891</v>
      </c>
      <c r="G110" s="169" t="s">
        <v>881</v>
      </c>
      <c r="H110" s="170">
        <v>1</v>
      </c>
      <c r="I110" s="171"/>
      <c r="J110" s="172">
        <f>ROUND(I110*H110,2)</f>
        <v>0</v>
      </c>
      <c r="K110" s="168" t="s">
        <v>28</v>
      </c>
      <c r="L110" s="173"/>
      <c r="M110" s="174" t="s">
        <v>28</v>
      </c>
      <c r="N110" s="175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214</v>
      </c>
      <c r="AT110" s="143" t="s">
        <v>215</v>
      </c>
      <c r="AU110" s="143" t="s">
        <v>80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157</v>
      </c>
      <c r="BM110" s="143" t="s">
        <v>297</v>
      </c>
    </row>
    <row r="111" spans="2:65" s="1" customFormat="1" ht="11.25">
      <c r="B111" s="33"/>
      <c r="D111" s="145" t="s">
        <v>159</v>
      </c>
      <c r="F111" s="146" t="s">
        <v>891</v>
      </c>
      <c r="I111" s="147"/>
      <c r="L111" s="33"/>
      <c r="M111" s="148"/>
      <c r="T111" s="54"/>
      <c r="AT111" s="18" t="s">
        <v>159</v>
      </c>
      <c r="AU111" s="18" t="s">
        <v>80</v>
      </c>
    </row>
    <row r="112" spans="2:65" s="1" customFormat="1" ht="16.5" customHeight="1">
      <c r="B112" s="33"/>
      <c r="C112" s="166" t="s">
        <v>233</v>
      </c>
      <c r="D112" s="166" t="s">
        <v>215</v>
      </c>
      <c r="E112" s="167" t="s">
        <v>892</v>
      </c>
      <c r="F112" s="168" t="s">
        <v>893</v>
      </c>
      <c r="G112" s="169" t="s">
        <v>881</v>
      </c>
      <c r="H112" s="170">
        <v>2</v>
      </c>
      <c r="I112" s="171"/>
      <c r="J112" s="172">
        <f>ROUND(I112*H112,2)</f>
        <v>0</v>
      </c>
      <c r="K112" s="168" t="s">
        <v>28</v>
      </c>
      <c r="L112" s="173"/>
      <c r="M112" s="174" t="s">
        <v>28</v>
      </c>
      <c r="N112" s="175" t="s">
        <v>44</v>
      </c>
      <c r="P112" s="141">
        <f>O112*H112</f>
        <v>0</v>
      </c>
      <c r="Q112" s="141">
        <v>0</v>
      </c>
      <c r="R112" s="141">
        <f>Q112*H112</f>
        <v>0</v>
      </c>
      <c r="S112" s="141">
        <v>0</v>
      </c>
      <c r="T112" s="142">
        <f>S112*H112</f>
        <v>0</v>
      </c>
      <c r="AR112" s="143" t="s">
        <v>214</v>
      </c>
      <c r="AT112" s="143" t="s">
        <v>215</v>
      </c>
      <c r="AU112" s="143" t="s">
        <v>80</v>
      </c>
      <c r="AY112" s="18" t="s">
        <v>150</v>
      </c>
      <c r="BE112" s="144">
        <f>IF(N112="základní",J112,0)</f>
        <v>0</v>
      </c>
      <c r="BF112" s="144">
        <f>IF(N112="snížená",J112,0)</f>
        <v>0</v>
      </c>
      <c r="BG112" s="144">
        <f>IF(N112="zákl. přenesená",J112,0)</f>
        <v>0</v>
      </c>
      <c r="BH112" s="144">
        <f>IF(N112="sníž. přenesená",J112,0)</f>
        <v>0</v>
      </c>
      <c r="BI112" s="144">
        <f>IF(N112="nulová",J112,0)</f>
        <v>0</v>
      </c>
      <c r="BJ112" s="18" t="s">
        <v>80</v>
      </c>
      <c r="BK112" s="144">
        <f>ROUND(I112*H112,2)</f>
        <v>0</v>
      </c>
      <c r="BL112" s="18" t="s">
        <v>157</v>
      </c>
      <c r="BM112" s="143" t="s">
        <v>309</v>
      </c>
    </row>
    <row r="113" spans="2:65" s="1" customFormat="1" ht="11.25">
      <c r="B113" s="33"/>
      <c r="D113" s="145" t="s">
        <v>159</v>
      </c>
      <c r="F113" s="146" t="s">
        <v>893</v>
      </c>
      <c r="I113" s="147"/>
      <c r="L113" s="33"/>
      <c r="M113" s="148"/>
      <c r="T113" s="54"/>
      <c r="AT113" s="18" t="s">
        <v>159</v>
      </c>
      <c r="AU113" s="18" t="s">
        <v>80</v>
      </c>
    </row>
    <row r="114" spans="2:65" s="1" customFormat="1" ht="16.5" customHeight="1">
      <c r="B114" s="33"/>
      <c r="C114" s="166" t="s">
        <v>8</v>
      </c>
      <c r="D114" s="166" t="s">
        <v>215</v>
      </c>
      <c r="E114" s="167" t="s">
        <v>894</v>
      </c>
      <c r="F114" s="168" t="s">
        <v>895</v>
      </c>
      <c r="G114" s="169" t="s">
        <v>394</v>
      </c>
      <c r="H114" s="170">
        <v>29</v>
      </c>
      <c r="I114" s="171"/>
      <c r="J114" s="172">
        <f>ROUND(I114*H114,2)</f>
        <v>0</v>
      </c>
      <c r="K114" s="168" t="s">
        <v>28</v>
      </c>
      <c r="L114" s="173"/>
      <c r="M114" s="174" t="s">
        <v>28</v>
      </c>
      <c r="N114" s="175" t="s">
        <v>44</v>
      </c>
      <c r="P114" s="141">
        <f>O114*H114</f>
        <v>0</v>
      </c>
      <c r="Q114" s="141">
        <v>0</v>
      </c>
      <c r="R114" s="141">
        <f>Q114*H114</f>
        <v>0</v>
      </c>
      <c r="S114" s="141">
        <v>0</v>
      </c>
      <c r="T114" s="142">
        <f>S114*H114</f>
        <v>0</v>
      </c>
      <c r="AR114" s="143" t="s">
        <v>214</v>
      </c>
      <c r="AT114" s="143" t="s">
        <v>215</v>
      </c>
      <c r="AU114" s="143" t="s">
        <v>80</v>
      </c>
      <c r="AY114" s="18" t="s">
        <v>150</v>
      </c>
      <c r="BE114" s="144">
        <f>IF(N114="základní",J114,0)</f>
        <v>0</v>
      </c>
      <c r="BF114" s="144">
        <f>IF(N114="snížená",J114,0)</f>
        <v>0</v>
      </c>
      <c r="BG114" s="144">
        <f>IF(N114="zákl. přenesená",J114,0)</f>
        <v>0</v>
      </c>
      <c r="BH114" s="144">
        <f>IF(N114="sníž. přenesená",J114,0)</f>
        <v>0</v>
      </c>
      <c r="BI114" s="144">
        <f>IF(N114="nulová",J114,0)</f>
        <v>0</v>
      </c>
      <c r="BJ114" s="18" t="s">
        <v>80</v>
      </c>
      <c r="BK114" s="144">
        <f>ROUND(I114*H114,2)</f>
        <v>0</v>
      </c>
      <c r="BL114" s="18" t="s">
        <v>157</v>
      </c>
      <c r="BM114" s="143" t="s">
        <v>332</v>
      </c>
    </row>
    <row r="115" spans="2:65" s="1" customFormat="1" ht="11.25">
      <c r="B115" s="33"/>
      <c r="D115" s="145" t="s">
        <v>159</v>
      </c>
      <c r="F115" s="146" t="s">
        <v>895</v>
      </c>
      <c r="I115" s="147"/>
      <c r="L115" s="33"/>
      <c r="M115" s="148"/>
      <c r="T115" s="54"/>
      <c r="AT115" s="18" t="s">
        <v>159</v>
      </c>
      <c r="AU115" s="18" t="s">
        <v>80</v>
      </c>
    </row>
    <row r="116" spans="2:65" s="1" customFormat="1" ht="16.5" customHeight="1">
      <c r="B116" s="33"/>
      <c r="C116" s="166" t="s">
        <v>248</v>
      </c>
      <c r="D116" s="166" t="s">
        <v>215</v>
      </c>
      <c r="E116" s="167" t="s">
        <v>896</v>
      </c>
      <c r="F116" s="168" t="s">
        <v>897</v>
      </c>
      <c r="G116" s="169" t="s">
        <v>394</v>
      </c>
      <c r="H116" s="170">
        <v>29</v>
      </c>
      <c r="I116" s="171"/>
      <c r="J116" s="172">
        <f>ROUND(I116*H116,2)</f>
        <v>0</v>
      </c>
      <c r="K116" s="168" t="s">
        <v>28</v>
      </c>
      <c r="L116" s="173"/>
      <c r="M116" s="174" t="s">
        <v>28</v>
      </c>
      <c r="N116" s="175" t="s">
        <v>44</v>
      </c>
      <c r="P116" s="141">
        <f>O116*H116</f>
        <v>0</v>
      </c>
      <c r="Q116" s="141">
        <v>0</v>
      </c>
      <c r="R116" s="141">
        <f>Q116*H116</f>
        <v>0</v>
      </c>
      <c r="S116" s="141">
        <v>0</v>
      </c>
      <c r="T116" s="142">
        <f>S116*H116</f>
        <v>0</v>
      </c>
      <c r="AR116" s="143" t="s">
        <v>214</v>
      </c>
      <c r="AT116" s="143" t="s">
        <v>215</v>
      </c>
      <c r="AU116" s="143" t="s">
        <v>80</v>
      </c>
      <c r="AY116" s="18" t="s">
        <v>150</v>
      </c>
      <c r="BE116" s="144">
        <f>IF(N116="základní",J116,0)</f>
        <v>0</v>
      </c>
      <c r="BF116" s="144">
        <f>IF(N116="snížená",J116,0)</f>
        <v>0</v>
      </c>
      <c r="BG116" s="144">
        <f>IF(N116="zákl. přenesená",J116,0)</f>
        <v>0</v>
      </c>
      <c r="BH116" s="144">
        <f>IF(N116="sníž. přenesená",J116,0)</f>
        <v>0</v>
      </c>
      <c r="BI116" s="144">
        <f>IF(N116="nulová",J116,0)</f>
        <v>0</v>
      </c>
      <c r="BJ116" s="18" t="s">
        <v>80</v>
      </c>
      <c r="BK116" s="144">
        <f>ROUND(I116*H116,2)</f>
        <v>0</v>
      </c>
      <c r="BL116" s="18" t="s">
        <v>157</v>
      </c>
      <c r="BM116" s="143" t="s">
        <v>344</v>
      </c>
    </row>
    <row r="117" spans="2:65" s="1" customFormat="1" ht="11.25">
      <c r="B117" s="33"/>
      <c r="D117" s="145" t="s">
        <v>159</v>
      </c>
      <c r="F117" s="146" t="s">
        <v>897</v>
      </c>
      <c r="I117" s="147"/>
      <c r="L117" s="33"/>
      <c r="M117" s="148"/>
      <c r="T117" s="54"/>
      <c r="AT117" s="18" t="s">
        <v>159</v>
      </c>
      <c r="AU117" s="18" t="s">
        <v>80</v>
      </c>
    </row>
    <row r="118" spans="2:65" s="1" customFormat="1" ht="16.5" customHeight="1">
      <c r="B118" s="33"/>
      <c r="C118" s="166" t="s">
        <v>256</v>
      </c>
      <c r="D118" s="166" t="s">
        <v>215</v>
      </c>
      <c r="E118" s="167" t="s">
        <v>898</v>
      </c>
      <c r="F118" s="168" t="s">
        <v>899</v>
      </c>
      <c r="G118" s="169" t="s">
        <v>881</v>
      </c>
      <c r="H118" s="170">
        <v>2</v>
      </c>
      <c r="I118" s="171"/>
      <c r="J118" s="172">
        <f>ROUND(I118*H118,2)</f>
        <v>0</v>
      </c>
      <c r="K118" s="168" t="s">
        <v>28</v>
      </c>
      <c r="L118" s="173"/>
      <c r="M118" s="174" t="s">
        <v>28</v>
      </c>
      <c r="N118" s="175" t="s">
        <v>44</v>
      </c>
      <c r="P118" s="141">
        <f>O118*H118</f>
        <v>0</v>
      </c>
      <c r="Q118" s="141">
        <v>0</v>
      </c>
      <c r="R118" s="141">
        <f>Q118*H118</f>
        <v>0</v>
      </c>
      <c r="S118" s="141">
        <v>0</v>
      </c>
      <c r="T118" s="142">
        <f>S118*H118</f>
        <v>0</v>
      </c>
      <c r="AR118" s="143" t="s">
        <v>214</v>
      </c>
      <c r="AT118" s="143" t="s">
        <v>215</v>
      </c>
      <c r="AU118" s="143" t="s">
        <v>80</v>
      </c>
      <c r="AY118" s="18" t="s">
        <v>150</v>
      </c>
      <c r="BE118" s="144">
        <f>IF(N118="základní",J118,0)</f>
        <v>0</v>
      </c>
      <c r="BF118" s="144">
        <f>IF(N118="snížená",J118,0)</f>
        <v>0</v>
      </c>
      <c r="BG118" s="144">
        <f>IF(N118="zákl. přenesená",J118,0)</f>
        <v>0</v>
      </c>
      <c r="BH118" s="144">
        <f>IF(N118="sníž. přenesená",J118,0)</f>
        <v>0</v>
      </c>
      <c r="BI118" s="144">
        <f>IF(N118="nulová",J118,0)</f>
        <v>0</v>
      </c>
      <c r="BJ118" s="18" t="s">
        <v>80</v>
      </c>
      <c r="BK118" s="144">
        <f>ROUND(I118*H118,2)</f>
        <v>0</v>
      </c>
      <c r="BL118" s="18" t="s">
        <v>157</v>
      </c>
      <c r="BM118" s="143" t="s">
        <v>360</v>
      </c>
    </row>
    <row r="119" spans="2:65" s="1" customFormat="1" ht="11.25">
      <c r="B119" s="33"/>
      <c r="D119" s="145" t="s">
        <v>159</v>
      </c>
      <c r="F119" s="146" t="s">
        <v>899</v>
      </c>
      <c r="I119" s="147"/>
      <c r="L119" s="33"/>
      <c r="M119" s="148"/>
      <c r="T119" s="54"/>
      <c r="AT119" s="18" t="s">
        <v>159</v>
      </c>
      <c r="AU119" s="18" t="s">
        <v>80</v>
      </c>
    </row>
    <row r="120" spans="2:65" s="1" customFormat="1" ht="16.5" customHeight="1">
      <c r="B120" s="33"/>
      <c r="C120" s="166" t="s">
        <v>263</v>
      </c>
      <c r="D120" s="166" t="s">
        <v>215</v>
      </c>
      <c r="E120" s="167" t="s">
        <v>900</v>
      </c>
      <c r="F120" s="168" t="s">
        <v>901</v>
      </c>
      <c r="G120" s="169" t="s">
        <v>881</v>
      </c>
      <c r="H120" s="170">
        <v>2</v>
      </c>
      <c r="I120" s="171"/>
      <c r="J120" s="172">
        <f>ROUND(I120*H120,2)</f>
        <v>0</v>
      </c>
      <c r="K120" s="168" t="s">
        <v>28</v>
      </c>
      <c r="L120" s="173"/>
      <c r="M120" s="174" t="s">
        <v>28</v>
      </c>
      <c r="N120" s="175" t="s">
        <v>44</v>
      </c>
      <c r="P120" s="141">
        <f>O120*H120</f>
        <v>0</v>
      </c>
      <c r="Q120" s="141">
        <v>0</v>
      </c>
      <c r="R120" s="141">
        <f>Q120*H120</f>
        <v>0</v>
      </c>
      <c r="S120" s="141">
        <v>0</v>
      </c>
      <c r="T120" s="142">
        <f>S120*H120</f>
        <v>0</v>
      </c>
      <c r="AR120" s="143" t="s">
        <v>214</v>
      </c>
      <c r="AT120" s="143" t="s">
        <v>215</v>
      </c>
      <c r="AU120" s="143" t="s">
        <v>80</v>
      </c>
      <c r="AY120" s="18" t="s">
        <v>150</v>
      </c>
      <c r="BE120" s="144">
        <f>IF(N120="základní",J120,0)</f>
        <v>0</v>
      </c>
      <c r="BF120" s="144">
        <f>IF(N120="snížená",J120,0)</f>
        <v>0</v>
      </c>
      <c r="BG120" s="144">
        <f>IF(N120="zákl. přenesená",J120,0)</f>
        <v>0</v>
      </c>
      <c r="BH120" s="144">
        <f>IF(N120="sníž. přenesená",J120,0)</f>
        <v>0</v>
      </c>
      <c r="BI120" s="144">
        <f>IF(N120="nulová",J120,0)</f>
        <v>0</v>
      </c>
      <c r="BJ120" s="18" t="s">
        <v>80</v>
      </c>
      <c r="BK120" s="144">
        <f>ROUND(I120*H120,2)</f>
        <v>0</v>
      </c>
      <c r="BL120" s="18" t="s">
        <v>157</v>
      </c>
      <c r="BM120" s="143" t="s">
        <v>375</v>
      </c>
    </row>
    <row r="121" spans="2:65" s="1" customFormat="1" ht="11.25">
      <c r="B121" s="33"/>
      <c r="D121" s="145" t="s">
        <v>159</v>
      </c>
      <c r="F121" s="146" t="s">
        <v>901</v>
      </c>
      <c r="I121" s="147"/>
      <c r="L121" s="33"/>
      <c r="M121" s="148"/>
      <c r="T121" s="54"/>
      <c r="AT121" s="18" t="s">
        <v>159</v>
      </c>
      <c r="AU121" s="18" t="s">
        <v>80</v>
      </c>
    </row>
    <row r="122" spans="2:65" s="1" customFormat="1" ht="24.2" customHeight="1">
      <c r="B122" s="33"/>
      <c r="C122" s="166" t="s">
        <v>270</v>
      </c>
      <c r="D122" s="166" t="s">
        <v>215</v>
      </c>
      <c r="E122" s="167" t="s">
        <v>905</v>
      </c>
      <c r="F122" s="168" t="s">
        <v>906</v>
      </c>
      <c r="G122" s="169" t="s">
        <v>881</v>
      </c>
      <c r="H122" s="170">
        <v>2</v>
      </c>
      <c r="I122" s="171"/>
      <c r="J122" s="172">
        <f>ROUND(I122*H122,2)</f>
        <v>0</v>
      </c>
      <c r="K122" s="168" t="s">
        <v>28</v>
      </c>
      <c r="L122" s="173"/>
      <c r="M122" s="174" t="s">
        <v>28</v>
      </c>
      <c r="N122" s="175" t="s">
        <v>44</v>
      </c>
      <c r="P122" s="141">
        <f>O122*H122</f>
        <v>0</v>
      </c>
      <c r="Q122" s="141">
        <v>0</v>
      </c>
      <c r="R122" s="141">
        <f>Q122*H122</f>
        <v>0</v>
      </c>
      <c r="S122" s="141">
        <v>0</v>
      </c>
      <c r="T122" s="142">
        <f>S122*H122</f>
        <v>0</v>
      </c>
      <c r="AR122" s="143" t="s">
        <v>214</v>
      </c>
      <c r="AT122" s="143" t="s">
        <v>215</v>
      </c>
      <c r="AU122" s="143" t="s">
        <v>80</v>
      </c>
      <c r="AY122" s="18" t="s">
        <v>150</v>
      </c>
      <c r="BE122" s="144">
        <f>IF(N122="základní",J122,0)</f>
        <v>0</v>
      </c>
      <c r="BF122" s="144">
        <f>IF(N122="snížená",J122,0)</f>
        <v>0</v>
      </c>
      <c r="BG122" s="144">
        <f>IF(N122="zákl. přenesená",J122,0)</f>
        <v>0</v>
      </c>
      <c r="BH122" s="144">
        <f>IF(N122="sníž. přenesená",J122,0)</f>
        <v>0</v>
      </c>
      <c r="BI122" s="144">
        <f>IF(N122="nulová",J122,0)</f>
        <v>0</v>
      </c>
      <c r="BJ122" s="18" t="s">
        <v>80</v>
      </c>
      <c r="BK122" s="144">
        <f>ROUND(I122*H122,2)</f>
        <v>0</v>
      </c>
      <c r="BL122" s="18" t="s">
        <v>157</v>
      </c>
      <c r="BM122" s="143" t="s">
        <v>391</v>
      </c>
    </row>
    <row r="123" spans="2:65" s="1" customFormat="1" ht="19.5">
      <c r="B123" s="33"/>
      <c r="D123" s="145" t="s">
        <v>159</v>
      </c>
      <c r="F123" s="146" t="s">
        <v>906</v>
      </c>
      <c r="I123" s="147"/>
      <c r="L123" s="33"/>
      <c r="M123" s="148"/>
      <c r="T123" s="54"/>
      <c r="AT123" s="18" t="s">
        <v>159</v>
      </c>
      <c r="AU123" s="18" t="s">
        <v>80</v>
      </c>
    </row>
    <row r="124" spans="2:65" s="1" customFormat="1" ht="19.5">
      <c r="B124" s="33"/>
      <c r="D124" s="145" t="s">
        <v>192</v>
      </c>
      <c r="F124" s="165" t="s">
        <v>904</v>
      </c>
      <c r="I124" s="147"/>
      <c r="L124" s="33"/>
      <c r="M124" s="148"/>
      <c r="T124" s="54"/>
      <c r="AT124" s="18" t="s">
        <v>192</v>
      </c>
      <c r="AU124" s="18" t="s">
        <v>80</v>
      </c>
    </row>
    <row r="125" spans="2:65" s="1" customFormat="1" ht="16.5" customHeight="1">
      <c r="B125" s="33"/>
      <c r="C125" s="166" t="s">
        <v>277</v>
      </c>
      <c r="D125" s="166" t="s">
        <v>215</v>
      </c>
      <c r="E125" s="167" t="s">
        <v>907</v>
      </c>
      <c r="F125" s="168" t="s">
        <v>908</v>
      </c>
      <c r="G125" s="169" t="s">
        <v>881</v>
      </c>
      <c r="H125" s="170">
        <v>2</v>
      </c>
      <c r="I125" s="171"/>
      <c r="J125" s="172">
        <f>ROUND(I125*H125,2)</f>
        <v>0</v>
      </c>
      <c r="K125" s="168" t="s">
        <v>28</v>
      </c>
      <c r="L125" s="173"/>
      <c r="M125" s="174" t="s">
        <v>28</v>
      </c>
      <c r="N125" s="175" t="s">
        <v>44</v>
      </c>
      <c r="P125" s="141">
        <f>O125*H125</f>
        <v>0</v>
      </c>
      <c r="Q125" s="141">
        <v>0</v>
      </c>
      <c r="R125" s="141">
        <f>Q125*H125</f>
        <v>0</v>
      </c>
      <c r="S125" s="141">
        <v>0</v>
      </c>
      <c r="T125" s="142">
        <f>S125*H125</f>
        <v>0</v>
      </c>
      <c r="AR125" s="143" t="s">
        <v>214</v>
      </c>
      <c r="AT125" s="143" t="s">
        <v>215</v>
      </c>
      <c r="AU125" s="143" t="s">
        <v>80</v>
      </c>
      <c r="AY125" s="18" t="s">
        <v>150</v>
      </c>
      <c r="BE125" s="144">
        <f>IF(N125="základní",J125,0)</f>
        <v>0</v>
      </c>
      <c r="BF125" s="144">
        <f>IF(N125="snížená",J125,0)</f>
        <v>0</v>
      </c>
      <c r="BG125" s="144">
        <f>IF(N125="zákl. přenesená",J125,0)</f>
        <v>0</v>
      </c>
      <c r="BH125" s="144">
        <f>IF(N125="sníž. přenesená",J125,0)</f>
        <v>0</v>
      </c>
      <c r="BI125" s="144">
        <f>IF(N125="nulová",J125,0)</f>
        <v>0</v>
      </c>
      <c r="BJ125" s="18" t="s">
        <v>80</v>
      </c>
      <c r="BK125" s="144">
        <f>ROUND(I125*H125,2)</f>
        <v>0</v>
      </c>
      <c r="BL125" s="18" t="s">
        <v>157</v>
      </c>
      <c r="BM125" s="143" t="s">
        <v>405</v>
      </c>
    </row>
    <row r="126" spans="2:65" s="1" customFormat="1" ht="11.25">
      <c r="B126" s="33"/>
      <c r="D126" s="145" t="s">
        <v>159</v>
      </c>
      <c r="F126" s="146" t="s">
        <v>908</v>
      </c>
      <c r="I126" s="147"/>
      <c r="L126" s="33"/>
      <c r="M126" s="148"/>
      <c r="T126" s="54"/>
      <c r="AT126" s="18" t="s">
        <v>159</v>
      </c>
      <c r="AU126" s="18" t="s">
        <v>80</v>
      </c>
    </row>
    <row r="127" spans="2:65" s="11" customFormat="1" ht="25.9" customHeight="1">
      <c r="B127" s="120"/>
      <c r="D127" s="121" t="s">
        <v>72</v>
      </c>
      <c r="E127" s="122" t="s">
        <v>913</v>
      </c>
      <c r="F127" s="122" t="s">
        <v>914</v>
      </c>
      <c r="I127" s="123"/>
      <c r="J127" s="124">
        <f>BK127</f>
        <v>0</v>
      </c>
      <c r="L127" s="120"/>
      <c r="M127" s="125"/>
      <c r="P127" s="126">
        <f>SUM(P128:P131)</f>
        <v>0</v>
      </c>
      <c r="R127" s="126">
        <f>SUM(R128:R131)</f>
        <v>0</v>
      </c>
      <c r="T127" s="127">
        <f>SUM(T128:T131)</f>
        <v>0</v>
      </c>
      <c r="AR127" s="121" t="s">
        <v>80</v>
      </c>
      <c r="AT127" s="128" t="s">
        <v>72</v>
      </c>
      <c r="AU127" s="128" t="s">
        <v>73</v>
      </c>
      <c r="AY127" s="121" t="s">
        <v>150</v>
      </c>
      <c r="BK127" s="129">
        <f>SUM(BK128:BK131)</f>
        <v>0</v>
      </c>
    </row>
    <row r="128" spans="2:65" s="1" customFormat="1" ht="21.75" customHeight="1">
      <c r="B128" s="33"/>
      <c r="C128" s="132" t="s">
        <v>284</v>
      </c>
      <c r="D128" s="132" t="s">
        <v>152</v>
      </c>
      <c r="E128" s="133" t="s">
        <v>915</v>
      </c>
      <c r="F128" s="134" t="s">
        <v>916</v>
      </c>
      <c r="G128" s="135" t="s">
        <v>881</v>
      </c>
      <c r="H128" s="136">
        <v>1</v>
      </c>
      <c r="I128" s="137"/>
      <c r="J128" s="138">
        <f>ROUND(I128*H128,2)</f>
        <v>0</v>
      </c>
      <c r="K128" s="134" t="s">
        <v>28</v>
      </c>
      <c r="L128" s="33"/>
      <c r="M128" s="139" t="s">
        <v>28</v>
      </c>
      <c r="N128" s="140" t="s">
        <v>44</v>
      </c>
      <c r="P128" s="141">
        <f>O128*H128</f>
        <v>0</v>
      </c>
      <c r="Q128" s="141">
        <v>0</v>
      </c>
      <c r="R128" s="141">
        <f>Q128*H128</f>
        <v>0</v>
      </c>
      <c r="S128" s="141">
        <v>0</v>
      </c>
      <c r="T128" s="142">
        <f>S128*H128</f>
        <v>0</v>
      </c>
      <c r="AR128" s="143" t="s">
        <v>157</v>
      </c>
      <c r="AT128" s="143" t="s">
        <v>152</v>
      </c>
      <c r="AU128" s="143" t="s">
        <v>80</v>
      </c>
      <c r="AY128" s="18" t="s">
        <v>150</v>
      </c>
      <c r="BE128" s="144">
        <f>IF(N128="základní",J128,0)</f>
        <v>0</v>
      </c>
      <c r="BF128" s="144">
        <f>IF(N128="snížená",J128,0)</f>
        <v>0</v>
      </c>
      <c r="BG128" s="144">
        <f>IF(N128="zákl. přenesená",J128,0)</f>
        <v>0</v>
      </c>
      <c r="BH128" s="144">
        <f>IF(N128="sníž. přenesená",J128,0)</f>
        <v>0</v>
      </c>
      <c r="BI128" s="144">
        <f>IF(N128="nulová",J128,0)</f>
        <v>0</v>
      </c>
      <c r="BJ128" s="18" t="s">
        <v>80</v>
      </c>
      <c r="BK128" s="144">
        <f>ROUND(I128*H128,2)</f>
        <v>0</v>
      </c>
      <c r="BL128" s="18" t="s">
        <v>157</v>
      </c>
      <c r="BM128" s="143" t="s">
        <v>414</v>
      </c>
    </row>
    <row r="129" spans="2:65" s="1" customFormat="1" ht="11.25">
      <c r="B129" s="33"/>
      <c r="D129" s="145" t="s">
        <v>159</v>
      </c>
      <c r="F129" s="146" t="s">
        <v>917</v>
      </c>
      <c r="I129" s="147"/>
      <c r="L129" s="33"/>
      <c r="M129" s="148"/>
      <c r="T129" s="54"/>
      <c r="AT129" s="18" t="s">
        <v>159</v>
      </c>
      <c r="AU129" s="18" t="s">
        <v>80</v>
      </c>
    </row>
    <row r="130" spans="2:65" s="1" customFormat="1" ht="16.5" customHeight="1">
      <c r="B130" s="33"/>
      <c r="C130" s="132" t="s">
        <v>290</v>
      </c>
      <c r="D130" s="132" t="s">
        <v>152</v>
      </c>
      <c r="E130" s="133" t="s">
        <v>920</v>
      </c>
      <c r="F130" s="134" t="s">
        <v>921</v>
      </c>
      <c r="G130" s="135" t="s">
        <v>881</v>
      </c>
      <c r="H130" s="136">
        <v>1</v>
      </c>
      <c r="I130" s="137"/>
      <c r="J130" s="138">
        <f>ROUND(I130*H130,2)</f>
        <v>0</v>
      </c>
      <c r="K130" s="134" t="s">
        <v>28</v>
      </c>
      <c r="L130" s="33"/>
      <c r="M130" s="139" t="s">
        <v>28</v>
      </c>
      <c r="N130" s="140" t="s">
        <v>44</v>
      </c>
      <c r="P130" s="141">
        <f>O130*H130</f>
        <v>0</v>
      </c>
      <c r="Q130" s="141">
        <v>0</v>
      </c>
      <c r="R130" s="141">
        <f>Q130*H130</f>
        <v>0</v>
      </c>
      <c r="S130" s="141">
        <v>0</v>
      </c>
      <c r="T130" s="142">
        <f>S130*H130</f>
        <v>0</v>
      </c>
      <c r="AR130" s="143" t="s">
        <v>157</v>
      </c>
      <c r="AT130" s="143" t="s">
        <v>152</v>
      </c>
      <c r="AU130" s="143" t="s">
        <v>80</v>
      </c>
      <c r="AY130" s="18" t="s">
        <v>150</v>
      </c>
      <c r="BE130" s="144">
        <f>IF(N130="základní",J130,0)</f>
        <v>0</v>
      </c>
      <c r="BF130" s="144">
        <f>IF(N130="snížená",J130,0)</f>
        <v>0</v>
      </c>
      <c r="BG130" s="144">
        <f>IF(N130="zákl. přenesená",J130,0)</f>
        <v>0</v>
      </c>
      <c r="BH130" s="144">
        <f>IF(N130="sníž. přenesená",J130,0)</f>
        <v>0</v>
      </c>
      <c r="BI130" s="144">
        <f>IF(N130="nulová",J130,0)</f>
        <v>0</v>
      </c>
      <c r="BJ130" s="18" t="s">
        <v>80</v>
      </c>
      <c r="BK130" s="144">
        <f>ROUND(I130*H130,2)</f>
        <v>0</v>
      </c>
      <c r="BL130" s="18" t="s">
        <v>157</v>
      </c>
      <c r="BM130" s="143" t="s">
        <v>425</v>
      </c>
    </row>
    <row r="131" spans="2:65" s="1" customFormat="1" ht="11.25">
      <c r="B131" s="33"/>
      <c r="D131" s="145" t="s">
        <v>159</v>
      </c>
      <c r="F131" s="146" t="s">
        <v>921</v>
      </c>
      <c r="I131" s="147"/>
      <c r="L131" s="33"/>
      <c r="M131" s="148"/>
      <c r="T131" s="54"/>
      <c r="AT131" s="18" t="s">
        <v>159</v>
      </c>
      <c r="AU131" s="18" t="s">
        <v>80</v>
      </c>
    </row>
    <row r="132" spans="2:65" s="11" customFormat="1" ht="25.9" customHeight="1">
      <c r="B132" s="120"/>
      <c r="D132" s="121" t="s">
        <v>72</v>
      </c>
      <c r="E132" s="122" t="s">
        <v>922</v>
      </c>
      <c r="F132" s="122" t="s">
        <v>923</v>
      </c>
      <c r="I132" s="123"/>
      <c r="J132" s="124">
        <f>BK132</f>
        <v>0</v>
      </c>
      <c r="L132" s="120"/>
      <c r="M132" s="125"/>
      <c r="P132" s="126">
        <f>SUM(P133:P166)</f>
        <v>0</v>
      </c>
      <c r="R132" s="126">
        <f>SUM(R133:R166)</f>
        <v>0</v>
      </c>
      <c r="T132" s="127">
        <f>SUM(T133:T166)</f>
        <v>0</v>
      </c>
      <c r="AR132" s="121" t="s">
        <v>80</v>
      </c>
      <c r="AT132" s="128" t="s">
        <v>72</v>
      </c>
      <c r="AU132" s="128" t="s">
        <v>73</v>
      </c>
      <c r="AY132" s="121" t="s">
        <v>150</v>
      </c>
      <c r="BK132" s="129">
        <f>SUM(BK133:BK166)</f>
        <v>0</v>
      </c>
    </row>
    <row r="133" spans="2:65" s="1" customFormat="1" ht="16.5" customHeight="1">
      <c r="B133" s="33"/>
      <c r="C133" s="132" t="s">
        <v>297</v>
      </c>
      <c r="D133" s="132" t="s">
        <v>152</v>
      </c>
      <c r="E133" s="133" t="s">
        <v>924</v>
      </c>
      <c r="F133" s="134" t="s">
        <v>925</v>
      </c>
      <c r="G133" s="135" t="s">
        <v>394</v>
      </c>
      <c r="H133" s="136">
        <v>33</v>
      </c>
      <c r="I133" s="137"/>
      <c r="J133" s="138">
        <f>ROUND(I133*H133,2)</f>
        <v>0</v>
      </c>
      <c r="K133" s="134" t="s">
        <v>28</v>
      </c>
      <c r="L133" s="33"/>
      <c r="M133" s="139" t="s">
        <v>28</v>
      </c>
      <c r="N133" s="140" t="s">
        <v>44</v>
      </c>
      <c r="P133" s="141">
        <f>O133*H133</f>
        <v>0</v>
      </c>
      <c r="Q133" s="141">
        <v>0</v>
      </c>
      <c r="R133" s="141">
        <f>Q133*H133</f>
        <v>0</v>
      </c>
      <c r="S133" s="141">
        <v>0</v>
      </c>
      <c r="T133" s="142">
        <f>S133*H133</f>
        <v>0</v>
      </c>
      <c r="AR133" s="143" t="s">
        <v>157</v>
      </c>
      <c r="AT133" s="143" t="s">
        <v>152</v>
      </c>
      <c r="AU133" s="143" t="s">
        <v>80</v>
      </c>
      <c r="AY133" s="18" t="s">
        <v>150</v>
      </c>
      <c r="BE133" s="144">
        <f>IF(N133="základní",J133,0)</f>
        <v>0</v>
      </c>
      <c r="BF133" s="144">
        <f>IF(N133="snížená",J133,0)</f>
        <v>0</v>
      </c>
      <c r="BG133" s="144">
        <f>IF(N133="zákl. přenesená",J133,0)</f>
        <v>0</v>
      </c>
      <c r="BH133" s="144">
        <f>IF(N133="sníž. přenesená",J133,0)</f>
        <v>0</v>
      </c>
      <c r="BI133" s="144">
        <f>IF(N133="nulová",J133,0)</f>
        <v>0</v>
      </c>
      <c r="BJ133" s="18" t="s">
        <v>80</v>
      </c>
      <c r="BK133" s="144">
        <f>ROUND(I133*H133,2)</f>
        <v>0</v>
      </c>
      <c r="BL133" s="18" t="s">
        <v>157</v>
      </c>
      <c r="BM133" s="143" t="s">
        <v>438</v>
      </c>
    </row>
    <row r="134" spans="2:65" s="1" customFormat="1" ht="11.25">
      <c r="B134" s="33"/>
      <c r="D134" s="145" t="s">
        <v>159</v>
      </c>
      <c r="F134" s="146" t="s">
        <v>925</v>
      </c>
      <c r="I134" s="147"/>
      <c r="L134" s="33"/>
      <c r="M134" s="148"/>
      <c r="T134" s="54"/>
      <c r="AT134" s="18" t="s">
        <v>159</v>
      </c>
      <c r="AU134" s="18" t="s">
        <v>80</v>
      </c>
    </row>
    <row r="135" spans="2:65" s="1" customFormat="1" ht="16.5" customHeight="1">
      <c r="B135" s="33"/>
      <c r="C135" s="132" t="s">
        <v>7</v>
      </c>
      <c r="D135" s="132" t="s">
        <v>152</v>
      </c>
      <c r="E135" s="133" t="s">
        <v>928</v>
      </c>
      <c r="F135" s="134" t="s">
        <v>929</v>
      </c>
      <c r="G135" s="135" t="s">
        <v>394</v>
      </c>
      <c r="H135" s="136">
        <v>16</v>
      </c>
      <c r="I135" s="137"/>
      <c r="J135" s="138">
        <f>ROUND(I135*H135,2)</f>
        <v>0</v>
      </c>
      <c r="K135" s="134" t="s">
        <v>28</v>
      </c>
      <c r="L135" s="33"/>
      <c r="M135" s="139" t="s">
        <v>28</v>
      </c>
      <c r="N135" s="140" t="s">
        <v>44</v>
      </c>
      <c r="P135" s="141">
        <f>O135*H135</f>
        <v>0</v>
      </c>
      <c r="Q135" s="141">
        <v>0</v>
      </c>
      <c r="R135" s="141">
        <f>Q135*H135</f>
        <v>0</v>
      </c>
      <c r="S135" s="141">
        <v>0</v>
      </c>
      <c r="T135" s="142">
        <f>S135*H135</f>
        <v>0</v>
      </c>
      <c r="AR135" s="143" t="s">
        <v>157</v>
      </c>
      <c r="AT135" s="143" t="s">
        <v>152</v>
      </c>
      <c r="AU135" s="143" t="s">
        <v>80</v>
      </c>
      <c r="AY135" s="18" t="s">
        <v>150</v>
      </c>
      <c r="BE135" s="144">
        <f>IF(N135="základní",J135,0)</f>
        <v>0</v>
      </c>
      <c r="BF135" s="144">
        <f>IF(N135="snížená",J135,0)</f>
        <v>0</v>
      </c>
      <c r="BG135" s="144">
        <f>IF(N135="zákl. přenesená",J135,0)</f>
        <v>0</v>
      </c>
      <c r="BH135" s="144">
        <f>IF(N135="sníž. přenesená",J135,0)</f>
        <v>0</v>
      </c>
      <c r="BI135" s="144">
        <f>IF(N135="nulová",J135,0)</f>
        <v>0</v>
      </c>
      <c r="BJ135" s="18" t="s">
        <v>80</v>
      </c>
      <c r="BK135" s="144">
        <f>ROUND(I135*H135,2)</f>
        <v>0</v>
      </c>
      <c r="BL135" s="18" t="s">
        <v>157</v>
      </c>
      <c r="BM135" s="143" t="s">
        <v>449</v>
      </c>
    </row>
    <row r="136" spans="2:65" s="1" customFormat="1" ht="11.25">
      <c r="B136" s="33"/>
      <c r="D136" s="145" t="s">
        <v>159</v>
      </c>
      <c r="F136" s="146" t="s">
        <v>929</v>
      </c>
      <c r="I136" s="147"/>
      <c r="L136" s="33"/>
      <c r="M136" s="148"/>
      <c r="T136" s="54"/>
      <c r="AT136" s="18" t="s">
        <v>159</v>
      </c>
      <c r="AU136" s="18" t="s">
        <v>80</v>
      </c>
    </row>
    <row r="137" spans="2:65" s="1" customFormat="1" ht="16.5" customHeight="1">
      <c r="B137" s="33"/>
      <c r="C137" s="132" t="s">
        <v>309</v>
      </c>
      <c r="D137" s="132" t="s">
        <v>152</v>
      </c>
      <c r="E137" s="133" t="s">
        <v>930</v>
      </c>
      <c r="F137" s="134" t="s">
        <v>931</v>
      </c>
      <c r="G137" s="135" t="s">
        <v>881</v>
      </c>
      <c r="H137" s="136">
        <v>2</v>
      </c>
      <c r="I137" s="137"/>
      <c r="J137" s="138">
        <f>ROUND(I137*H137,2)</f>
        <v>0</v>
      </c>
      <c r="K137" s="134" t="s">
        <v>28</v>
      </c>
      <c r="L137" s="33"/>
      <c r="M137" s="139" t="s">
        <v>28</v>
      </c>
      <c r="N137" s="140" t="s">
        <v>44</v>
      </c>
      <c r="P137" s="141">
        <f>O137*H137</f>
        <v>0</v>
      </c>
      <c r="Q137" s="141">
        <v>0</v>
      </c>
      <c r="R137" s="141">
        <f>Q137*H137</f>
        <v>0</v>
      </c>
      <c r="S137" s="141">
        <v>0</v>
      </c>
      <c r="T137" s="142">
        <f>S137*H137</f>
        <v>0</v>
      </c>
      <c r="AR137" s="143" t="s">
        <v>157</v>
      </c>
      <c r="AT137" s="143" t="s">
        <v>152</v>
      </c>
      <c r="AU137" s="143" t="s">
        <v>80</v>
      </c>
      <c r="AY137" s="18" t="s">
        <v>150</v>
      </c>
      <c r="BE137" s="144">
        <f>IF(N137="základní",J137,0)</f>
        <v>0</v>
      </c>
      <c r="BF137" s="144">
        <f>IF(N137="snížená",J137,0)</f>
        <v>0</v>
      </c>
      <c r="BG137" s="144">
        <f>IF(N137="zákl. přenesená",J137,0)</f>
        <v>0</v>
      </c>
      <c r="BH137" s="144">
        <f>IF(N137="sníž. přenesená",J137,0)</f>
        <v>0</v>
      </c>
      <c r="BI137" s="144">
        <f>IF(N137="nulová",J137,0)</f>
        <v>0</v>
      </c>
      <c r="BJ137" s="18" t="s">
        <v>80</v>
      </c>
      <c r="BK137" s="144">
        <f>ROUND(I137*H137,2)</f>
        <v>0</v>
      </c>
      <c r="BL137" s="18" t="s">
        <v>157</v>
      </c>
      <c r="BM137" s="143" t="s">
        <v>459</v>
      </c>
    </row>
    <row r="138" spans="2:65" s="1" customFormat="1" ht="11.25">
      <c r="B138" s="33"/>
      <c r="D138" s="145" t="s">
        <v>159</v>
      </c>
      <c r="F138" s="146" t="s">
        <v>931</v>
      </c>
      <c r="I138" s="147"/>
      <c r="L138" s="33"/>
      <c r="M138" s="148"/>
      <c r="T138" s="54"/>
      <c r="AT138" s="18" t="s">
        <v>159</v>
      </c>
      <c r="AU138" s="18" t="s">
        <v>80</v>
      </c>
    </row>
    <row r="139" spans="2:65" s="1" customFormat="1" ht="16.5" customHeight="1">
      <c r="B139" s="33"/>
      <c r="C139" s="132" t="s">
        <v>316</v>
      </c>
      <c r="D139" s="132" t="s">
        <v>152</v>
      </c>
      <c r="E139" s="133" t="s">
        <v>932</v>
      </c>
      <c r="F139" s="134" t="s">
        <v>933</v>
      </c>
      <c r="G139" s="135" t="s">
        <v>881</v>
      </c>
      <c r="H139" s="136">
        <v>2</v>
      </c>
      <c r="I139" s="137"/>
      <c r="J139" s="138">
        <f>ROUND(I139*H139,2)</f>
        <v>0</v>
      </c>
      <c r="K139" s="134" t="s">
        <v>28</v>
      </c>
      <c r="L139" s="33"/>
      <c r="M139" s="139" t="s">
        <v>28</v>
      </c>
      <c r="N139" s="140" t="s">
        <v>44</v>
      </c>
      <c r="P139" s="141">
        <f>O139*H139</f>
        <v>0</v>
      </c>
      <c r="Q139" s="141">
        <v>0</v>
      </c>
      <c r="R139" s="141">
        <f>Q139*H139</f>
        <v>0</v>
      </c>
      <c r="S139" s="141">
        <v>0</v>
      </c>
      <c r="T139" s="142">
        <f>S139*H139</f>
        <v>0</v>
      </c>
      <c r="AR139" s="143" t="s">
        <v>157</v>
      </c>
      <c r="AT139" s="143" t="s">
        <v>152</v>
      </c>
      <c r="AU139" s="143" t="s">
        <v>80</v>
      </c>
      <c r="AY139" s="18" t="s">
        <v>150</v>
      </c>
      <c r="BE139" s="144">
        <f>IF(N139="základní",J139,0)</f>
        <v>0</v>
      </c>
      <c r="BF139" s="144">
        <f>IF(N139="snížená",J139,0)</f>
        <v>0</v>
      </c>
      <c r="BG139" s="144">
        <f>IF(N139="zákl. přenesená",J139,0)</f>
        <v>0</v>
      </c>
      <c r="BH139" s="144">
        <f>IF(N139="sníž. přenesená",J139,0)</f>
        <v>0</v>
      </c>
      <c r="BI139" s="144">
        <f>IF(N139="nulová",J139,0)</f>
        <v>0</v>
      </c>
      <c r="BJ139" s="18" t="s">
        <v>80</v>
      </c>
      <c r="BK139" s="144">
        <f>ROUND(I139*H139,2)</f>
        <v>0</v>
      </c>
      <c r="BL139" s="18" t="s">
        <v>157</v>
      </c>
      <c r="BM139" s="143" t="s">
        <v>469</v>
      </c>
    </row>
    <row r="140" spans="2:65" s="1" customFormat="1" ht="11.25">
      <c r="B140" s="33"/>
      <c r="D140" s="145" t="s">
        <v>159</v>
      </c>
      <c r="F140" s="146" t="s">
        <v>933</v>
      </c>
      <c r="I140" s="147"/>
      <c r="L140" s="33"/>
      <c r="M140" s="148"/>
      <c r="T140" s="54"/>
      <c r="AT140" s="18" t="s">
        <v>159</v>
      </c>
      <c r="AU140" s="18" t="s">
        <v>80</v>
      </c>
    </row>
    <row r="141" spans="2:65" s="1" customFormat="1" ht="16.5" customHeight="1">
      <c r="B141" s="33"/>
      <c r="C141" s="132" t="s">
        <v>332</v>
      </c>
      <c r="D141" s="132" t="s">
        <v>152</v>
      </c>
      <c r="E141" s="133" t="s">
        <v>934</v>
      </c>
      <c r="F141" s="134" t="s">
        <v>935</v>
      </c>
      <c r="G141" s="135" t="s">
        <v>881</v>
      </c>
      <c r="H141" s="136">
        <v>2</v>
      </c>
      <c r="I141" s="137"/>
      <c r="J141" s="138">
        <f>ROUND(I141*H141,2)</f>
        <v>0</v>
      </c>
      <c r="K141" s="134" t="s">
        <v>28</v>
      </c>
      <c r="L141" s="33"/>
      <c r="M141" s="139" t="s">
        <v>28</v>
      </c>
      <c r="N141" s="140" t="s">
        <v>44</v>
      </c>
      <c r="P141" s="141">
        <f>O141*H141</f>
        <v>0</v>
      </c>
      <c r="Q141" s="141">
        <v>0</v>
      </c>
      <c r="R141" s="141">
        <f>Q141*H141</f>
        <v>0</v>
      </c>
      <c r="S141" s="141">
        <v>0</v>
      </c>
      <c r="T141" s="142">
        <f>S141*H141</f>
        <v>0</v>
      </c>
      <c r="AR141" s="143" t="s">
        <v>157</v>
      </c>
      <c r="AT141" s="143" t="s">
        <v>152</v>
      </c>
      <c r="AU141" s="143" t="s">
        <v>80</v>
      </c>
      <c r="AY141" s="18" t="s">
        <v>150</v>
      </c>
      <c r="BE141" s="144">
        <f>IF(N141="základní",J141,0)</f>
        <v>0</v>
      </c>
      <c r="BF141" s="144">
        <f>IF(N141="snížená",J141,0)</f>
        <v>0</v>
      </c>
      <c r="BG141" s="144">
        <f>IF(N141="zákl. přenesená",J141,0)</f>
        <v>0</v>
      </c>
      <c r="BH141" s="144">
        <f>IF(N141="sníž. přenesená",J141,0)</f>
        <v>0</v>
      </c>
      <c r="BI141" s="144">
        <f>IF(N141="nulová",J141,0)</f>
        <v>0</v>
      </c>
      <c r="BJ141" s="18" t="s">
        <v>80</v>
      </c>
      <c r="BK141" s="144">
        <f>ROUND(I141*H141,2)</f>
        <v>0</v>
      </c>
      <c r="BL141" s="18" t="s">
        <v>157</v>
      </c>
      <c r="BM141" s="143" t="s">
        <v>479</v>
      </c>
    </row>
    <row r="142" spans="2:65" s="1" customFormat="1" ht="11.25">
      <c r="B142" s="33"/>
      <c r="D142" s="145" t="s">
        <v>159</v>
      </c>
      <c r="F142" s="146" t="s">
        <v>935</v>
      </c>
      <c r="I142" s="147"/>
      <c r="L142" s="33"/>
      <c r="M142" s="148"/>
      <c r="T142" s="54"/>
      <c r="AT142" s="18" t="s">
        <v>159</v>
      </c>
      <c r="AU142" s="18" t="s">
        <v>80</v>
      </c>
    </row>
    <row r="143" spans="2:65" s="1" customFormat="1" ht="16.5" customHeight="1">
      <c r="B143" s="33"/>
      <c r="C143" s="132" t="s">
        <v>338</v>
      </c>
      <c r="D143" s="132" t="s">
        <v>152</v>
      </c>
      <c r="E143" s="133" t="s">
        <v>936</v>
      </c>
      <c r="F143" s="134" t="s">
        <v>937</v>
      </c>
      <c r="G143" s="135" t="s">
        <v>394</v>
      </c>
      <c r="H143" s="136">
        <v>29</v>
      </c>
      <c r="I143" s="137"/>
      <c r="J143" s="138">
        <f>ROUND(I143*H143,2)</f>
        <v>0</v>
      </c>
      <c r="K143" s="134" t="s">
        <v>28</v>
      </c>
      <c r="L143" s="33"/>
      <c r="M143" s="139" t="s">
        <v>28</v>
      </c>
      <c r="N143" s="140" t="s">
        <v>44</v>
      </c>
      <c r="P143" s="141">
        <f>O143*H143</f>
        <v>0</v>
      </c>
      <c r="Q143" s="141">
        <v>0</v>
      </c>
      <c r="R143" s="141">
        <f>Q143*H143</f>
        <v>0</v>
      </c>
      <c r="S143" s="141">
        <v>0</v>
      </c>
      <c r="T143" s="142">
        <f>S143*H143</f>
        <v>0</v>
      </c>
      <c r="AR143" s="143" t="s">
        <v>157</v>
      </c>
      <c r="AT143" s="143" t="s">
        <v>152</v>
      </c>
      <c r="AU143" s="143" t="s">
        <v>80</v>
      </c>
      <c r="AY143" s="18" t="s">
        <v>150</v>
      </c>
      <c r="BE143" s="144">
        <f>IF(N143="základní",J143,0)</f>
        <v>0</v>
      </c>
      <c r="BF143" s="144">
        <f>IF(N143="snížená",J143,0)</f>
        <v>0</v>
      </c>
      <c r="BG143" s="144">
        <f>IF(N143="zákl. přenesená",J143,0)</f>
        <v>0</v>
      </c>
      <c r="BH143" s="144">
        <f>IF(N143="sníž. přenesená",J143,0)</f>
        <v>0</v>
      </c>
      <c r="BI143" s="144">
        <f>IF(N143="nulová",J143,0)</f>
        <v>0</v>
      </c>
      <c r="BJ143" s="18" t="s">
        <v>80</v>
      </c>
      <c r="BK143" s="144">
        <f>ROUND(I143*H143,2)</f>
        <v>0</v>
      </c>
      <c r="BL143" s="18" t="s">
        <v>157</v>
      </c>
      <c r="BM143" s="143" t="s">
        <v>489</v>
      </c>
    </row>
    <row r="144" spans="2:65" s="1" customFormat="1" ht="11.25">
      <c r="B144" s="33"/>
      <c r="D144" s="145" t="s">
        <v>159</v>
      </c>
      <c r="F144" s="146" t="s">
        <v>937</v>
      </c>
      <c r="I144" s="147"/>
      <c r="L144" s="33"/>
      <c r="M144" s="148"/>
      <c r="T144" s="54"/>
      <c r="AT144" s="18" t="s">
        <v>159</v>
      </c>
      <c r="AU144" s="18" t="s">
        <v>80</v>
      </c>
    </row>
    <row r="145" spans="2:65" s="1" customFormat="1" ht="16.5" customHeight="1">
      <c r="B145" s="33"/>
      <c r="C145" s="132" t="s">
        <v>344</v>
      </c>
      <c r="D145" s="132" t="s">
        <v>152</v>
      </c>
      <c r="E145" s="133" t="s">
        <v>938</v>
      </c>
      <c r="F145" s="134" t="s">
        <v>939</v>
      </c>
      <c r="G145" s="135" t="s">
        <v>394</v>
      </c>
      <c r="H145" s="136">
        <v>29</v>
      </c>
      <c r="I145" s="137"/>
      <c r="J145" s="138">
        <f>ROUND(I145*H145,2)</f>
        <v>0</v>
      </c>
      <c r="K145" s="134" t="s">
        <v>28</v>
      </c>
      <c r="L145" s="33"/>
      <c r="M145" s="139" t="s">
        <v>28</v>
      </c>
      <c r="N145" s="140" t="s">
        <v>44</v>
      </c>
      <c r="P145" s="141">
        <f>O145*H145</f>
        <v>0</v>
      </c>
      <c r="Q145" s="141">
        <v>0</v>
      </c>
      <c r="R145" s="141">
        <f>Q145*H145</f>
        <v>0</v>
      </c>
      <c r="S145" s="141">
        <v>0</v>
      </c>
      <c r="T145" s="142">
        <f>S145*H145</f>
        <v>0</v>
      </c>
      <c r="AR145" s="143" t="s">
        <v>157</v>
      </c>
      <c r="AT145" s="143" t="s">
        <v>152</v>
      </c>
      <c r="AU145" s="143" t="s">
        <v>80</v>
      </c>
      <c r="AY145" s="18" t="s">
        <v>150</v>
      </c>
      <c r="BE145" s="144">
        <f>IF(N145="základní",J145,0)</f>
        <v>0</v>
      </c>
      <c r="BF145" s="144">
        <f>IF(N145="snížená",J145,0)</f>
        <v>0</v>
      </c>
      <c r="BG145" s="144">
        <f>IF(N145="zákl. přenesená",J145,0)</f>
        <v>0</v>
      </c>
      <c r="BH145" s="144">
        <f>IF(N145="sníž. přenesená",J145,0)</f>
        <v>0</v>
      </c>
      <c r="BI145" s="144">
        <f>IF(N145="nulová",J145,0)</f>
        <v>0</v>
      </c>
      <c r="BJ145" s="18" t="s">
        <v>80</v>
      </c>
      <c r="BK145" s="144">
        <f>ROUND(I145*H145,2)</f>
        <v>0</v>
      </c>
      <c r="BL145" s="18" t="s">
        <v>157</v>
      </c>
      <c r="BM145" s="143" t="s">
        <v>503</v>
      </c>
    </row>
    <row r="146" spans="2:65" s="1" customFormat="1" ht="11.25">
      <c r="B146" s="33"/>
      <c r="D146" s="145" t="s">
        <v>159</v>
      </c>
      <c r="F146" s="146" t="s">
        <v>939</v>
      </c>
      <c r="I146" s="147"/>
      <c r="L146" s="33"/>
      <c r="M146" s="148"/>
      <c r="T146" s="54"/>
      <c r="AT146" s="18" t="s">
        <v>159</v>
      </c>
      <c r="AU146" s="18" t="s">
        <v>80</v>
      </c>
    </row>
    <row r="147" spans="2:65" s="1" customFormat="1" ht="16.5" customHeight="1">
      <c r="B147" s="33"/>
      <c r="C147" s="132" t="s">
        <v>350</v>
      </c>
      <c r="D147" s="132" t="s">
        <v>152</v>
      </c>
      <c r="E147" s="133" t="s">
        <v>940</v>
      </c>
      <c r="F147" s="134" t="s">
        <v>941</v>
      </c>
      <c r="G147" s="135" t="s">
        <v>881</v>
      </c>
      <c r="H147" s="136">
        <v>2</v>
      </c>
      <c r="I147" s="137"/>
      <c r="J147" s="138">
        <f>ROUND(I147*H147,2)</f>
        <v>0</v>
      </c>
      <c r="K147" s="134" t="s">
        <v>28</v>
      </c>
      <c r="L147" s="33"/>
      <c r="M147" s="139" t="s">
        <v>28</v>
      </c>
      <c r="N147" s="140" t="s">
        <v>44</v>
      </c>
      <c r="P147" s="141">
        <f>O147*H147</f>
        <v>0</v>
      </c>
      <c r="Q147" s="141">
        <v>0</v>
      </c>
      <c r="R147" s="141">
        <f>Q147*H147</f>
        <v>0</v>
      </c>
      <c r="S147" s="141">
        <v>0</v>
      </c>
      <c r="T147" s="142">
        <f>S147*H147</f>
        <v>0</v>
      </c>
      <c r="AR147" s="143" t="s">
        <v>157</v>
      </c>
      <c r="AT147" s="143" t="s">
        <v>152</v>
      </c>
      <c r="AU147" s="143" t="s">
        <v>80</v>
      </c>
      <c r="AY147" s="18" t="s">
        <v>150</v>
      </c>
      <c r="BE147" s="144">
        <f>IF(N147="základní",J147,0)</f>
        <v>0</v>
      </c>
      <c r="BF147" s="144">
        <f>IF(N147="snížená",J147,0)</f>
        <v>0</v>
      </c>
      <c r="BG147" s="144">
        <f>IF(N147="zákl. přenesená",J147,0)</f>
        <v>0</v>
      </c>
      <c r="BH147" s="144">
        <f>IF(N147="sníž. přenesená",J147,0)</f>
        <v>0</v>
      </c>
      <c r="BI147" s="144">
        <f>IF(N147="nulová",J147,0)</f>
        <v>0</v>
      </c>
      <c r="BJ147" s="18" t="s">
        <v>80</v>
      </c>
      <c r="BK147" s="144">
        <f>ROUND(I147*H147,2)</f>
        <v>0</v>
      </c>
      <c r="BL147" s="18" t="s">
        <v>157</v>
      </c>
      <c r="BM147" s="143" t="s">
        <v>516</v>
      </c>
    </row>
    <row r="148" spans="2:65" s="1" customFormat="1" ht="11.25">
      <c r="B148" s="33"/>
      <c r="D148" s="145" t="s">
        <v>159</v>
      </c>
      <c r="F148" s="146" t="s">
        <v>941</v>
      </c>
      <c r="I148" s="147"/>
      <c r="L148" s="33"/>
      <c r="M148" s="148"/>
      <c r="T148" s="54"/>
      <c r="AT148" s="18" t="s">
        <v>159</v>
      </c>
      <c r="AU148" s="18" t="s">
        <v>80</v>
      </c>
    </row>
    <row r="149" spans="2:65" s="1" customFormat="1" ht="16.5" customHeight="1">
      <c r="B149" s="33"/>
      <c r="C149" s="132" t="s">
        <v>360</v>
      </c>
      <c r="D149" s="132" t="s">
        <v>152</v>
      </c>
      <c r="E149" s="133" t="s">
        <v>942</v>
      </c>
      <c r="F149" s="134" t="s">
        <v>943</v>
      </c>
      <c r="G149" s="135" t="s">
        <v>881</v>
      </c>
      <c r="H149" s="136">
        <v>2</v>
      </c>
      <c r="I149" s="137"/>
      <c r="J149" s="138">
        <f>ROUND(I149*H149,2)</f>
        <v>0</v>
      </c>
      <c r="K149" s="134" t="s">
        <v>28</v>
      </c>
      <c r="L149" s="33"/>
      <c r="M149" s="139" t="s">
        <v>28</v>
      </c>
      <c r="N149" s="140" t="s">
        <v>44</v>
      </c>
      <c r="P149" s="141">
        <f>O149*H149</f>
        <v>0</v>
      </c>
      <c r="Q149" s="141">
        <v>0</v>
      </c>
      <c r="R149" s="141">
        <f>Q149*H149</f>
        <v>0</v>
      </c>
      <c r="S149" s="141">
        <v>0</v>
      </c>
      <c r="T149" s="142">
        <f>S149*H149</f>
        <v>0</v>
      </c>
      <c r="AR149" s="143" t="s">
        <v>157</v>
      </c>
      <c r="AT149" s="143" t="s">
        <v>152</v>
      </c>
      <c r="AU149" s="143" t="s">
        <v>80</v>
      </c>
      <c r="AY149" s="18" t="s">
        <v>150</v>
      </c>
      <c r="BE149" s="144">
        <f>IF(N149="základní",J149,0)</f>
        <v>0</v>
      </c>
      <c r="BF149" s="144">
        <f>IF(N149="snížená",J149,0)</f>
        <v>0</v>
      </c>
      <c r="BG149" s="144">
        <f>IF(N149="zákl. přenesená",J149,0)</f>
        <v>0</v>
      </c>
      <c r="BH149" s="144">
        <f>IF(N149="sníž. přenesená",J149,0)</f>
        <v>0</v>
      </c>
      <c r="BI149" s="144">
        <f>IF(N149="nulová",J149,0)</f>
        <v>0</v>
      </c>
      <c r="BJ149" s="18" t="s">
        <v>80</v>
      </c>
      <c r="BK149" s="144">
        <f>ROUND(I149*H149,2)</f>
        <v>0</v>
      </c>
      <c r="BL149" s="18" t="s">
        <v>157</v>
      </c>
      <c r="BM149" s="143" t="s">
        <v>528</v>
      </c>
    </row>
    <row r="150" spans="2:65" s="1" customFormat="1" ht="11.25">
      <c r="B150" s="33"/>
      <c r="D150" s="145" t="s">
        <v>159</v>
      </c>
      <c r="F150" s="146" t="s">
        <v>944</v>
      </c>
      <c r="I150" s="147"/>
      <c r="L150" s="33"/>
      <c r="M150" s="148"/>
      <c r="T150" s="54"/>
      <c r="AT150" s="18" t="s">
        <v>159</v>
      </c>
      <c r="AU150" s="18" t="s">
        <v>80</v>
      </c>
    </row>
    <row r="151" spans="2:65" s="1" customFormat="1" ht="16.5" customHeight="1">
      <c r="B151" s="33"/>
      <c r="C151" s="132" t="s">
        <v>366</v>
      </c>
      <c r="D151" s="132" t="s">
        <v>152</v>
      </c>
      <c r="E151" s="133" t="s">
        <v>945</v>
      </c>
      <c r="F151" s="134" t="s">
        <v>946</v>
      </c>
      <c r="G151" s="135" t="s">
        <v>394</v>
      </c>
      <c r="H151" s="136">
        <v>28.5</v>
      </c>
      <c r="I151" s="137"/>
      <c r="J151" s="138">
        <f>ROUND(I151*H151,2)</f>
        <v>0</v>
      </c>
      <c r="K151" s="134" t="s">
        <v>28</v>
      </c>
      <c r="L151" s="33"/>
      <c r="M151" s="139" t="s">
        <v>28</v>
      </c>
      <c r="N151" s="140" t="s">
        <v>44</v>
      </c>
      <c r="P151" s="141">
        <f>O151*H151</f>
        <v>0</v>
      </c>
      <c r="Q151" s="141">
        <v>0</v>
      </c>
      <c r="R151" s="141">
        <f>Q151*H151</f>
        <v>0</v>
      </c>
      <c r="S151" s="141">
        <v>0</v>
      </c>
      <c r="T151" s="142">
        <f>S151*H151</f>
        <v>0</v>
      </c>
      <c r="AR151" s="143" t="s">
        <v>157</v>
      </c>
      <c r="AT151" s="143" t="s">
        <v>152</v>
      </c>
      <c r="AU151" s="143" t="s">
        <v>80</v>
      </c>
      <c r="AY151" s="18" t="s">
        <v>150</v>
      </c>
      <c r="BE151" s="144">
        <f>IF(N151="základní",J151,0)</f>
        <v>0</v>
      </c>
      <c r="BF151" s="144">
        <f>IF(N151="snížená",J151,0)</f>
        <v>0</v>
      </c>
      <c r="BG151" s="144">
        <f>IF(N151="zákl. přenesená",J151,0)</f>
        <v>0</v>
      </c>
      <c r="BH151" s="144">
        <f>IF(N151="sníž. přenesená",J151,0)</f>
        <v>0</v>
      </c>
      <c r="BI151" s="144">
        <f>IF(N151="nulová",J151,0)</f>
        <v>0</v>
      </c>
      <c r="BJ151" s="18" t="s">
        <v>80</v>
      </c>
      <c r="BK151" s="144">
        <f>ROUND(I151*H151,2)</f>
        <v>0</v>
      </c>
      <c r="BL151" s="18" t="s">
        <v>157</v>
      </c>
      <c r="BM151" s="143" t="s">
        <v>541</v>
      </c>
    </row>
    <row r="152" spans="2:65" s="1" customFormat="1" ht="11.25">
      <c r="B152" s="33"/>
      <c r="D152" s="145" t="s">
        <v>159</v>
      </c>
      <c r="F152" s="146" t="s">
        <v>947</v>
      </c>
      <c r="I152" s="147"/>
      <c r="L152" s="33"/>
      <c r="M152" s="148"/>
      <c r="T152" s="54"/>
      <c r="AT152" s="18" t="s">
        <v>159</v>
      </c>
      <c r="AU152" s="18" t="s">
        <v>80</v>
      </c>
    </row>
    <row r="153" spans="2:65" s="1" customFormat="1" ht="21.75" customHeight="1">
      <c r="B153" s="33"/>
      <c r="C153" s="132" t="s">
        <v>375</v>
      </c>
      <c r="D153" s="132" t="s">
        <v>152</v>
      </c>
      <c r="E153" s="133" t="s">
        <v>948</v>
      </c>
      <c r="F153" s="134" t="s">
        <v>949</v>
      </c>
      <c r="G153" s="135" t="s">
        <v>881</v>
      </c>
      <c r="H153" s="136">
        <v>8</v>
      </c>
      <c r="I153" s="137"/>
      <c r="J153" s="138">
        <f>ROUND(I153*H153,2)</f>
        <v>0</v>
      </c>
      <c r="K153" s="134" t="s">
        <v>28</v>
      </c>
      <c r="L153" s="33"/>
      <c r="M153" s="139" t="s">
        <v>28</v>
      </c>
      <c r="N153" s="140" t="s">
        <v>44</v>
      </c>
      <c r="P153" s="141">
        <f>O153*H153</f>
        <v>0</v>
      </c>
      <c r="Q153" s="141">
        <v>0</v>
      </c>
      <c r="R153" s="141">
        <f>Q153*H153</f>
        <v>0</v>
      </c>
      <c r="S153" s="141">
        <v>0</v>
      </c>
      <c r="T153" s="142">
        <f>S153*H153</f>
        <v>0</v>
      </c>
      <c r="AR153" s="143" t="s">
        <v>157</v>
      </c>
      <c r="AT153" s="143" t="s">
        <v>152</v>
      </c>
      <c r="AU153" s="143" t="s">
        <v>80</v>
      </c>
      <c r="AY153" s="18" t="s">
        <v>150</v>
      </c>
      <c r="BE153" s="144">
        <f>IF(N153="základní",J153,0)</f>
        <v>0</v>
      </c>
      <c r="BF153" s="144">
        <f>IF(N153="snížená",J153,0)</f>
        <v>0</v>
      </c>
      <c r="BG153" s="144">
        <f>IF(N153="zákl. přenesená",J153,0)</f>
        <v>0</v>
      </c>
      <c r="BH153" s="144">
        <f>IF(N153="sníž. přenesená",J153,0)</f>
        <v>0</v>
      </c>
      <c r="BI153" s="144">
        <f>IF(N153="nulová",J153,0)</f>
        <v>0</v>
      </c>
      <c r="BJ153" s="18" t="s">
        <v>80</v>
      </c>
      <c r="BK153" s="144">
        <f>ROUND(I153*H153,2)</f>
        <v>0</v>
      </c>
      <c r="BL153" s="18" t="s">
        <v>157</v>
      </c>
      <c r="BM153" s="143" t="s">
        <v>554</v>
      </c>
    </row>
    <row r="154" spans="2:65" s="1" customFormat="1" ht="11.25">
      <c r="B154" s="33"/>
      <c r="D154" s="145" t="s">
        <v>159</v>
      </c>
      <c r="F154" s="146" t="s">
        <v>949</v>
      </c>
      <c r="I154" s="147"/>
      <c r="L154" s="33"/>
      <c r="M154" s="148"/>
      <c r="T154" s="54"/>
      <c r="AT154" s="18" t="s">
        <v>159</v>
      </c>
      <c r="AU154" s="18" t="s">
        <v>80</v>
      </c>
    </row>
    <row r="155" spans="2:65" s="1" customFormat="1" ht="16.5" customHeight="1">
      <c r="B155" s="33"/>
      <c r="C155" s="132" t="s">
        <v>383</v>
      </c>
      <c r="D155" s="132" t="s">
        <v>152</v>
      </c>
      <c r="E155" s="133" t="s">
        <v>950</v>
      </c>
      <c r="F155" s="134" t="s">
        <v>951</v>
      </c>
      <c r="G155" s="135" t="s">
        <v>881</v>
      </c>
      <c r="H155" s="136">
        <v>2</v>
      </c>
      <c r="I155" s="137"/>
      <c r="J155" s="138">
        <f>ROUND(I155*H155,2)</f>
        <v>0</v>
      </c>
      <c r="K155" s="134" t="s">
        <v>28</v>
      </c>
      <c r="L155" s="33"/>
      <c r="M155" s="139" t="s">
        <v>28</v>
      </c>
      <c r="N155" s="140" t="s">
        <v>44</v>
      </c>
      <c r="P155" s="141">
        <f>O155*H155</f>
        <v>0</v>
      </c>
      <c r="Q155" s="141">
        <v>0</v>
      </c>
      <c r="R155" s="141">
        <f>Q155*H155</f>
        <v>0</v>
      </c>
      <c r="S155" s="141">
        <v>0</v>
      </c>
      <c r="T155" s="142">
        <f>S155*H155</f>
        <v>0</v>
      </c>
      <c r="AR155" s="143" t="s">
        <v>157</v>
      </c>
      <c r="AT155" s="143" t="s">
        <v>152</v>
      </c>
      <c r="AU155" s="143" t="s">
        <v>80</v>
      </c>
      <c r="AY155" s="18" t="s">
        <v>150</v>
      </c>
      <c r="BE155" s="144">
        <f>IF(N155="základní",J155,0)</f>
        <v>0</v>
      </c>
      <c r="BF155" s="144">
        <f>IF(N155="snížená",J155,0)</f>
        <v>0</v>
      </c>
      <c r="BG155" s="144">
        <f>IF(N155="zákl. přenesená",J155,0)</f>
        <v>0</v>
      </c>
      <c r="BH155" s="144">
        <f>IF(N155="sníž. přenesená",J155,0)</f>
        <v>0</v>
      </c>
      <c r="BI155" s="144">
        <f>IF(N155="nulová",J155,0)</f>
        <v>0</v>
      </c>
      <c r="BJ155" s="18" t="s">
        <v>80</v>
      </c>
      <c r="BK155" s="144">
        <f>ROUND(I155*H155,2)</f>
        <v>0</v>
      </c>
      <c r="BL155" s="18" t="s">
        <v>157</v>
      </c>
      <c r="BM155" s="143" t="s">
        <v>568</v>
      </c>
    </row>
    <row r="156" spans="2:65" s="1" customFormat="1" ht="11.25">
      <c r="B156" s="33"/>
      <c r="D156" s="145" t="s">
        <v>159</v>
      </c>
      <c r="F156" s="146" t="s">
        <v>951</v>
      </c>
      <c r="I156" s="147"/>
      <c r="L156" s="33"/>
      <c r="M156" s="148"/>
      <c r="T156" s="54"/>
      <c r="AT156" s="18" t="s">
        <v>159</v>
      </c>
      <c r="AU156" s="18" t="s">
        <v>80</v>
      </c>
    </row>
    <row r="157" spans="2:65" s="1" customFormat="1" ht="16.5" customHeight="1">
      <c r="B157" s="33"/>
      <c r="C157" s="132" t="s">
        <v>391</v>
      </c>
      <c r="D157" s="132" t="s">
        <v>152</v>
      </c>
      <c r="E157" s="133" t="s">
        <v>952</v>
      </c>
      <c r="F157" s="134" t="s">
        <v>953</v>
      </c>
      <c r="G157" s="135" t="s">
        <v>881</v>
      </c>
      <c r="H157" s="136">
        <v>6</v>
      </c>
      <c r="I157" s="137"/>
      <c r="J157" s="138">
        <f>ROUND(I157*H157,2)</f>
        <v>0</v>
      </c>
      <c r="K157" s="134" t="s">
        <v>28</v>
      </c>
      <c r="L157" s="33"/>
      <c r="M157" s="139" t="s">
        <v>28</v>
      </c>
      <c r="N157" s="140" t="s">
        <v>44</v>
      </c>
      <c r="P157" s="141">
        <f>O157*H157</f>
        <v>0</v>
      </c>
      <c r="Q157" s="141">
        <v>0</v>
      </c>
      <c r="R157" s="141">
        <f>Q157*H157</f>
        <v>0</v>
      </c>
      <c r="S157" s="141">
        <v>0</v>
      </c>
      <c r="T157" s="142">
        <f>S157*H157</f>
        <v>0</v>
      </c>
      <c r="AR157" s="143" t="s">
        <v>157</v>
      </c>
      <c r="AT157" s="143" t="s">
        <v>152</v>
      </c>
      <c r="AU157" s="143" t="s">
        <v>80</v>
      </c>
      <c r="AY157" s="18" t="s">
        <v>150</v>
      </c>
      <c r="BE157" s="144">
        <f>IF(N157="základní",J157,0)</f>
        <v>0</v>
      </c>
      <c r="BF157" s="144">
        <f>IF(N157="snížená",J157,0)</f>
        <v>0</v>
      </c>
      <c r="BG157" s="144">
        <f>IF(N157="zákl. přenesená",J157,0)</f>
        <v>0</v>
      </c>
      <c r="BH157" s="144">
        <f>IF(N157="sníž. přenesená",J157,0)</f>
        <v>0</v>
      </c>
      <c r="BI157" s="144">
        <f>IF(N157="nulová",J157,0)</f>
        <v>0</v>
      </c>
      <c r="BJ157" s="18" t="s">
        <v>80</v>
      </c>
      <c r="BK157" s="144">
        <f>ROUND(I157*H157,2)</f>
        <v>0</v>
      </c>
      <c r="BL157" s="18" t="s">
        <v>157</v>
      </c>
      <c r="BM157" s="143" t="s">
        <v>582</v>
      </c>
    </row>
    <row r="158" spans="2:65" s="1" customFormat="1" ht="11.25">
      <c r="B158" s="33"/>
      <c r="D158" s="145" t="s">
        <v>159</v>
      </c>
      <c r="F158" s="146" t="s">
        <v>953</v>
      </c>
      <c r="I158" s="147"/>
      <c r="L158" s="33"/>
      <c r="M158" s="148"/>
      <c r="T158" s="54"/>
      <c r="AT158" s="18" t="s">
        <v>159</v>
      </c>
      <c r="AU158" s="18" t="s">
        <v>80</v>
      </c>
    </row>
    <row r="159" spans="2:65" s="1" customFormat="1" ht="16.5" customHeight="1">
      <c r="B159" s="33"/>
      <c r="C159" s="132" t="s">
        <v>398</v>
      </c>
      <c r="D159" s="132" t="s">
        <v>152</v>
      </c>
      <c r="E159" s="133" t="s">
        <v>954</v>
      </c>
      <c r="F159" s="134" t="s">
        <v>955</v>
      </c>
      <c r="G159" s="135" t="s">
        <v>881</v>
      </c>
      <c r="H159" s="136">
        <v>4</v>
      </c>
      <c r="I159" s="137"/>
      <c r="J159" s="138">
        <f>ROUND(I159*H159,2)</f>
        <v>0</v>
      </c>
      <c r="K159" s="134" t="s">
        <v>28</v>
      </c>
      <c r="L159" s="33"/>
      <c r="M159" s="139" t="s">
        <v>28</v>
      </c>
      <c r="N159" s="140" t="s">
        <v>44</v>
      </c>
      <c r="P159" s="141">
        <f>O159*H159</f>
        <v>0</v>
      </c>
      <c r="Q159" s="141">
        <v>0</v>
      </c>
      <c r="R159" s="141">
        <f>Q159*H159</f>
        <v>0</v>
      </c>
      <c r="S159" s="141">
        <v>0</v>
      </c>
      <c r="T159" s="142">
        <f>S159*H159</f>
        <v>0</v>
      </c>
      <c r="AR159" s="143" t="s">
        <v>157</v>
      </c>
      <c r="AT159" s="143" t="s">
        <v>152</v>
      </c>
      <c r="AU159" s="143" t="s">
        <v>80</v>
      </c>
      <c r="AY159" s="18" t="s">
        <v>150</v>
      </c>
      <c r="BE159" s="144">
        <f>IF(N159="základní",J159,0)</f>
        <v>0</v>
      </c>
      <c r="BF159" s="144">
        <f>IF(N159="snížená",J159,0)</f>
        <v>0</v>
      </c>
      <c r="BG159" s="144">
        <f>IF(N159="zákl. přenesená",J159,0)</f>
        <v>0</v>
      </c>
      <c r="BH159" s="144">
        <f>IF(N159="sníž. přenesená",J159,0)</f>
        <v>0</v>
      </c>
      <c r="BI159" s="144">
        <f>IF(N159="nulová",J159,0)</f>
        <v>0</v>
      </c>
      <c r="BJ159" s="18" t="s">
        <v>80</v>
      </c>
      <c r="BK159" s="144">
        <f>ROUND(I159*H159,2)</f>
        <v>0</v>
      </c>
      <c r="BL159" s="18" t="s">
        <v>157</v>
      </c>
      <c r="BM159" s="143" t="s">
        <v>591</v>
      </c>
    </row>
    <row r="160" spans="2:65" s="1" customFormat="1" ht="11.25">
      <c r="B160" s="33"/>
      <c r="D160" s="145" t="s">
        <v>159</v>
      </c>
      <c r="F160" s="146" t="s">
        <v>956</v>
      </c>
      <c r="I160" s="147"/>
      <c r="L160" s="33"/>
      <c r="M160" s="148"/>
      <c r="T160" s="54"/>
      <c r="AT160" s="18" t="s">
        <v>159</v>
      </c>
      <c r="AU160" s="18" t="s">
        <v>80</v>
      </c>
    </row>
    <row r="161" spans="2:65" s="1" customFormat="1" ht="16.5" customHeight="1">
      <c r="B161" s="33"/>
      <c r="C161" s="132" t="s">
        <v>405</v>
      </c>
      <c r="D161" s="132" t="s">
        <v>152</v>
      </c>
      <c r="E161" s="133" t="s">
        <v>957</v>
      </c>
      <c r="F161" s="134" t="s">
        <v>958</v>
      </c>
      <c r="G161" s="135" t="s">
        <v>881</v>
      </c>
      <c r="H161" s="136">
        <v>2</v>
      </c>
      <c r="I161" s="137"/>
      <c r="J161" s="138">
        <f>ROUND(I161*H161,2)</f>
        <v>0</v>
      </c>
      <c r="K161" s="134" t="s">
        <v>28</v>
      </c>
      <c r="L161" s="33"/>
      <c r="M161" s="139" t="s">
        <v>28</v>
      </c>
      <c r="N161" s="140" t="s">
        <v>44</v>
      </c>
      <c r="P161" s="141">
        <f>O161*H161</f>
        <v>0</v>
      </c>
      <c r="Q161" s="141">
        <v>0</v>
      </c>
      <c r="R161" s="141">
        <f>Q161*H161</f>
        <v>0</v>
      </c>
      <c r="S161" s="141">
        <v>0</v>
      </c>
      <c r="T161" s="142">
        <f>S161*H161</f>
        <v>0</v>
      </c>
      <c r="AR161" s="143" t="s">
        <v>157</v>
      </c>
      <c r="AT161" s="143" t="s">
        <v>152</v>
      </c>
      <c r="AU161" s="143" t="s">
        <v>80</v>
      </c>
      <c r="AY161" s="18" t="s">
        <v>150</v>
      </c>
      <c r="BE161" s="144">
        <f>IF(N161="základní",J161,0)</f>
        <v>0</v>
      </c>
      <c r="BF161" s="144">
        <f>IF(N161="snížená",J161,0)</f>
        <v>0</v>
      </c>
      <c r="BG161" s="144">
        <f>IF(N161="zákl. přenesená",J161,0)</f>
        <v>0</v>
      </c>
      <c r="BH161" s="144">
        <f>IF(N161="sníž. přenesená",J161,0)</f>
        <v>0</v>
      </c>
      <c r="BI161" s="144">
        <f>IF(N161="nulová",J161,0)</f>
        <v>0</v>
      </c>
      <c r="BJ161" s="18" t="s">
        <v>80</v>
      </c>
      <c r="BK161" s="144">
        <f>ROUND(I161*H161,2)</f>
        <v>0</v>
      </c>
      <c r="BL161" s="18" t="s">
        <v>157</v>
      </c>
      <c r="BM161" s="143" t="s">
        <v>607</v>
      </c>
    </row>
    <row r="162" spans="2:65" s="1" customFormat="1" ht="11.25">
      <c r="B162" s="33"/>
      <c r="D162" s="145" t="s">
        <v>159</v>
      </c>
      <c r="F162" s="146" t="s">
        <v>959</v>
      </c>
      <c r="I162" s="147"/>
      <c r="L162" s="33"/>
      <c r="M162" s="148"/>
      <c r="T162" s="54"/>
      <c r="AT162" s="18" t="s">
        <v>159</v>
      </c>
      <c r="AU162" s="18" t="s">
        <v>80</v>
      </c>
    </row>
    <row r="163" spans="2:65" s="1" customFormat="1" ht="16.5" customHeight="1">
      <c r="B163" s="33"/>
      <c r="C163" s="132" t="s">
        <v>410</v>
      </c>
      <c r="D163" s="132" t="s">
        <v>152</v>
      </c>
      <c r="E163" s="133" t="s">
        <v>960</v>
      </c>
      <c r="F163" s="134" t="s">
        <v>961</v>
      </c>
      <c r="G163" s="135" t="s">
        <v>881</v>
      </c>
      <c r="H163" s="136">
        <v>16</v>
      </c>
      <c r="I163" s="137"/>
      <c r="J163" s="138">
        <f>ROUND(I163*H163,2)</f>
        <v>0</v>
      </c>
      <c r="K163" s="134" t="s">
        <v>28</v>
      </c>
      <c r="L163" s="33"/>
      <c r="M163" s="139" t="s">
        <v>28</v>
      </c>
      <c r="N163" s="140" t="s">
        <v>44</v>
      </c>
      <c r="P163" s="141">
        <f>O163*H163</f>
        <v>0</v>
      </c>
      <c r="Q163" s="141">
        <v>0</v>
      </c>
      <c r="R163" s="141">
        <f>Q163*H163</f>
        <v>0</v>
      </c>
      <c r="S163" s="141">
        <v>0</v>
      </c>
      <c r="T163" s="142">
        <f>S163*H163</f>
        <v>0</v>
      </c>
      <c r="AR163" s="143" t="s">
        <v>157</v>
      </c>
      <c r="AT163" s="143" t="s">
        <v>152</v>
      </c>
      <c r="AU163" s="143" t="s">
        <v>80</v>
      </c>
      <c r="AY163" s="18" t="s">
        <v>150</v>
      </c>
      <c r="BE163" s="144">
        <f>IF(N163="základní",J163,0)</f>
        <v>0</v>
      </c>
      <c r="BF163" s="144">
        <f>IF(N163="snížená",J163,0)</f>
        <v>0</v>
      </c>
      <c r="BG163" s="144">
        <f>IF(N163="zákl. přenesená",J163,0)</f>
        <v>0</v>
      </c>
      <c r="BH163" s="144">
        <f>IF(N163="sníž. přenesená",J163,0)</f>
        <v>0</v>
      </c>
      <c r="BI163" s="144">
        <f>IF(N163="nulová",J163,0)</f>
        <v>0</v>
      </c>
      <c r="BJ163" s="18" t="s">
        <v>80</v>
      </c>
      <c r="BK163" s="144">
        <f>ROUND(I163*H163,2)</f>
        <v>0</v>
      </c>
      <c r="BL163" s="18" t="s">
        <v>157</v>
      </c>
      <c r="BM163" s="143" t="s">
        <v>621</v>
      </c>
    </row>
    <row r="164" spans="2:65" s="1" customFormat="1" ht="11.25">
      <c r="B164" s="33"/>
      <c r="D164" s="145" t="s">
        <v>159</v>
      </c>
      <c r="F164" s="146" t="s">
        <v>962</v>
      </c>
      <c r="I164" s="147"/>
      <c r="L164" s="33"/>
      <c r="M164" s="148"/>
      <c r="T164" s="54"/>
      <c r="AT164" s="18" t="s">
        <v>159</v>
      </c>
      <c r="AU164" s="18" t="s">
        <v>80</v>
      </c>
    </row>
    <row r="165" spans="2:65" s="1" customFormat="1" ht="16.5" customHeight="1">
      <c r="B165" s="33"/>
      <c r="C165" s="132" t="s">
        <v>414</v>
      </c>
      <c r="D165" s="132" t="s">
        <v>152</v>
      </c>
      <c r="E165" s="133" t="s">
        <v>966</v>
      </c>
      <c r="F165" s="134" t="s">
        <v>967</v>
      </c>
      <c r="G165" s="135" t="s">
        <v>881</v>
      </c>
      <c r="H165" s="136">
        <v>6</v>
      </c>
      <c r="I165" s="137"/>
      <c r="J165" s="138">
        <f>ROUND(I165*H165,2)</f>
        <v>0</v>
      </c>
      <c r="K165" s="134" t="s">
        <v>28</v>
      </c>
      <c r="L165" s="33"/>
      <c r="M165" s="139" t="s">
        <v>28</v>
      </c>
      <c r="N165" s="140" t="s">
        <v>44</v>
      </c>
      <c r="P165" s="141">
        <f>O165*H165</f>
        <v>0</v>
      </c>
      <c r="Q165" s="141">
        <v>0</v>
      </c>
      <c r="R165" s="141">
        <f>Q165*H165</f>
        <v>0</v>
      </c>
      <c r="S165" s="141">
        <v>0</v>
      </c>
      <c r="T165" s="142">
        <f>S165*H165</f>
        <v>0</v>
      </c>
      <c r="AR165" s="143" t="s">
        <v>157</v>
      </c>
      <c r="AT165" s="143" t="s">
        <v>152</v>
      </c>
      <c r="AU165" s="143" t="s">
        <v>80</v>
      </c>
      <c r="AY165" s="18" t="s">
        <v>150</v>
      </c>
      <c r="BE165" s="144">
        <f>IF(N165="základní",J165,0)</f>
        <v>0</v>
      </c>
      <c r="BF165" s="144">
        <f>IF(N165="snížená",J165,0)</f>
        <v>0</v>
      </c>
      <c r="BG165" s="144">
        <f>IF(N165="zákl. přenesená",J165,0)</f>
        <v>0</v>
      </c>
      <c r="BH165" s="144">
        <f>IF(N165="sníž. přenesená",J165,0)</f>
        <v>0</v>
      </c>
      <c r="BI165" s="144">
        <f>IF(N165="nulová",J165,0)</f>
        <v>0</v>
      </c>
      <c r="BJ165" s="18" t="s">
        <v>80</v>
      </c>
      <c r="BK165" s="144">
        <f>ROUND(I165*H165,2)</f>
        <v>0</v>
      </c>
      <c r="BL165" s="18" t="s">
        <v>157</v>
      </c>
      <c r="BM165" s="143" t="s">
        <v>633</v>
      </c>
    </row>
    <row r="166" spans="2:65" s="1" customFormat="1" ht="11.25">
      <c r="B166" s="33"/>
      <c r="D166" s="145" t="s">
        <v>159</v>
      </c>
      <c r="F166" s="146" t="s">
        <v>968</v>
      </c>
      <c r="I166" s="147"/>
      <c r="L166" s="33"/>
      <c r="M166" s="148"/>
      <c r="T166" s="54"/>
      <c r="AT166" s="18" t="s">
        <v>159</v>
      </c>
      <c r="AU166" s="18" t="s">
        <v>80</v>
      </c>
    </row>
    <row r="167" spans="2:65" s="11" customFormat="1" ht="25.9" customHeight="1">
      <c r="B167" s="120"/>
      <c r="D167" s="121" t="s">
        <v>72</v>
      </c>
      <c r="E167" s="122" t="s">
        <v>974</v>
      </c>
      <c r="F167" s="122" t="s">
        <v>151</v>
      </c>
      <c r="I167" s="123"/>
      <c r="J167" s="124">
        <f>BK167</f>
        <v>0</v>
      </c>
      <c r="L167" s="120"/>
      <c r="M167" s="125"/>
      <c r="P167" s="126">
        <f>SUM(P168:P179)</f>
        <v>0</v>
      </c>
      <c r="R167" s="126">
        <f>SUM(R168:R179)</f>
        <v>0</v>
      </c>
      <c r="T167" s="127">
        <f>SUM(T168:T179)</f>
        <v>0</v>
      </c>
      <c r="AR167" s="121" t="s">
        <v>80</v>
      </c>
      <c r="AT167" s="128" t="s">
        <v>72</v>
      </c>
      <c r="AU167" s="128" t="s">
        <v>73</v>
      </c>
      <c r="AY167" s="121" t="s">
        <v>150</v>
      </c>
      <c r="BK167" s="129">
        <f>SUM(BK168:BK179)</f>
        <v>0</v>
      </c>
    </row>
    <row r="168" spans="2:65" s="1" customFormat="1" ht="24.2" customHeight="1">
      <c r="B168" s="33"/>
      <c r="C168" s="132" t="s">
        <v>421</v>
      </c>
      <c r="D168" s="132" t="s">
        <v>152</v>
      </c>
      <c r="E168" s="133" t="s">
        <v>975</v>
      </c>
      <c r="F168" s="134" t="s">
        <v>976</v>
      </c>
      <c r="G168" s="135" t="s">
        <v>155</v>
      </c>
      <c r="H168" s="136">
        <v>0.72</v>
      </c>
      <c r="I168" s="137"/>
      <c r="J168" s="138">
        <f>ROUND(I168*H168,2)</f>
        <v>0</v>
      </c>
      <c r="K168" s="134" t="s">
        <v>28</v>
      </c>
      <c r="L168" s="33"/>
      <c r="M168" s="139" t="s">
        <v>28</v>
      </c>
      <c r="N168" s="140" t="s">
        <v>44</v>
      </c>
      <c r="P168" s="141">
        <f>O168*H168</f>
        <v>0</v>
      </c>
      <c r="Q168" s="141">
        <v>0</v>
      </c>
      <c r="R168" s="141">
        <f>Q168*H168</f>
        <v>0</v>
      </c>
      <c r="S168" s="141">
        <v>0</v>
      </c>
      <c r="T168" s="142">
        <f>S168*H168</f>
        <v>0</v>
      </c>
      <c r="AR168" s="143" t="s">
        <v>157</v>
      </c>
      <c r="AT168" s="143" t="s">
        <v>152</v>
      </c>
      <c r="AU168" s="143" t="s">
        <v>80</v>
      </c>
      <c r="AY168" s="18" t="s">
        <v>150</v>
      </c>
      <c r="BE168" s="144">
        <f>IF(N168="základní",J168,0)</f>
        <v>0</v>
      </c>
      <c r="BF168" s="144">
        <f>IF(N168="snížená",J168,0)</f>
        <v>0</v>
      </c>
      <c r="BG168" s="144">
        <f>IF(N168="zákl. přenesená",J168,0)</f>
        <v>0</v>
      </c>
      <c r="BH168" s="144">
        <f>IF(N168="sníž. přenesená",J168,0)</f>
        <v>0</v>
      </c>
      <c r="BI168" s="144">
        <f>IF(N168="nulová",J168,0)</f>
        <v>0</v>
      </c>
      <c r="BJ168" s="18" t="s">
        <v>80</v>
      </c>
      <c r="BK168" s="144">
        <f>ROUND(I168*H168,2)</f>
        <v>0</v>
      </c>
      <c r="BL168" s="18" t="s">
        <v>157</v>
      </c>
      <c r="BM168" s="143" t="s">
        <v>646</v>
      </c>
    </row>
    <row r="169" spans="2:65" s="1" customFormat="1" ht="11.25">
      <c r="B169" s="33"/>
      <c r="D169" s="145" t="s">
        <v>159</v>
      </c>
      <c r="F169" s="146" t="s">
        <v>976</v>
      </c>
      <c r="I169" s="147"/>
      <c r="L169" s="33"/>
      <c r="M169" s="148"/>
      <c r="T169" s="54"/>
      <c r="AT169" s="18" t="s">
        <v>159</v>
      </c>
      <c r="AU169" s="18" t="s">
        <v>80</v>
      </c>
    </row>
    <row r="170" spans="2:65" s="1" customFormat="1" ht="16.5" customHeight="1">
      <c r="B170" s="33"/>
      <c r="C170" s="132" t="s">
        <v>425</v>
      </c>
      <c r="D170" s="132" t="s">
        <v>152</v>
      </c>
      <c r="E170" s="133" t="s">
        <v>977</v>
      </c>
      <c r="F170" s="134" t="s">
        <v>978</v>
      </c>
      <c r="G170" s="135" t="s">
        <v>155</v>
      </c>
      <c r="H170" s="136">
        <v>0.6</v>
      </c>
      <c r="I170" s="137"/>
      <c r="J170" s="138">
        <f>ROUND(I170*H170,2)</f>
        <v>0</v>
      </c>
      <c r="K170" s="134" t="s">
        <v>28</v>
      </c>
      <c r="L170" s="33"/>
      <c r="M170" s="139" t="s">
        <v>28</v>
      </c>
      <c r="N170" s="140" t="s">
        <v>44</v>
      </c>
      <c r="P170" s="141">
        <f>O170*H170</f>
        <v>0</v>
      </c>
      <c r="Q170" s="141">
        <v>0</v>
      </c>
      <c r="R170" s="141">
        <f>Q170*H170</f>
        <v>0</v>
      </c>
      <c r="S170" s="141">
        <v>0</v>
      </c>
      <c r="T170" s="142">
        <f>S170*H170</f>
        <v>0</v>
      </c>
      <c r="AR170" s="143" t="s">
        <v>157</v>
      </c>
      <c r="AT170" s="143" t="s">
        <v>152</v>
      </c>
      <c r="AU170" s="143" t="s">
        <v>80</v>
      </c>
      <c r="AY170" s="18" t="s">
        <v>150</v>
      </c>
      <c r="BE170" s="144">
        <f>IF(N170="základní",J170,0)</f>
        <v>0</v>
      </c>
      <c r="BF170" s="144">
        <f>IF(N170="snížená",J170,0)</f>
        <v>0</v>
      </c>
      <c r="BG170" s="144">
        <f>IF(N170="zákl. přenesená",J170,0)</f>
        <v>0</v>
      </c>
      <c r="BH170" s="144">
        <f>IF(N170="sníž. přenesená",J170,0)</f>
        <v>0</v>
      </c>
      <c r="BI170" s="144">
        <f>IF(N170="nulová",J170,0)</f>
        <v>0</v>
      </c>
      <c r="BJ170" s="18" t="s">
        <v>80</v>
      </c>
      <c r="BK170" s="144">
        <f>ROUND(I170*H170,2)</f>
        <v>0</v>
      </c>
      <c r="BL170" s="18" t="s">
        <v>157</v>
      </c>
      <c r="BM170" s="143" t="s">
        <v>660</v>
      </c>
    </row>
    <row r="171" spans="2:65" s="1" customFormat="1" ht="11.25">
      <c r="B171" s="33"/>
      <c r="D171" s="145" t="s">
        <v>159</v>
      </c>
      <c r="F171" s="146" t="s">
        <v>978</v>
      </c>
      <c r="I171" s="147"/>
      <c r="L171" s="33"/>
      <c r="M171" s="148"/>
      <c r="T171" s="54"/>
      <c r="AT171" s="18" t="s">
        <v>159</v>
      </c>
      <c r="AU171" s="18" t="s">
        <v>80</v>
      </c>
    </row>
    <row r="172" spans="2:65" s="1" customFormat="1" ht="24.2" customHeight="1">
      <c r="B172" s="33"/>
      <c r="C172" s="132" t="s">
        <v>432</v>
      </c>
      <c r="D172" s="132" t="s">
        <v>152</v>
      </c>
      <c r="E172" s="133" t="s">
        <v>979</v>
      </c>
      <c r="F172" s="134" t="s">
        <v>980</v>
      </c>
      <c r="G172" s="135" t="s">
        <v>881</v>
      </c>
      <c r="H172" s="136">
        <v>2</v>
      </c>
      <c r="I172" s="137"/>
      <c r="J172" s="138">
        <f>ROUND(I172*H172,2)</f>
        <v>0</v>
      </c>
      <c r="K172" s="134" t="s">
        <v>28</v>
      </c>
      <c r="L172" s="33"/>
      <c r="M172" s="139" t="s">
        <v>28</v>
      </c>
      <c r="N172" s="140" t="s">
        <v>44</v>
      </c>
      <c r="P172" s="141">
        <f>O172*H172</f>
        <v>0</v>
      </c>
      <c r="Q172" s="141">
        <v>0</v>
      </c>
      <c r="R172" s="141">
        <f>Q172*H172</f>
        <v>0</v>
      </c>
      <c r="S172" s="141">
        <v>0</v>
      </c>
      <c r="T172" s="142">
        <f>S172*H172</f>
        <v>0</v>
      </c>
      <c r="AR172" s="143" t="s">
        <v>157</v>
      </c>
      <c r="AT172" s="143" t="s">
        <v>152</v>
      </c>
      <c r="AU172" s="143" t="s">
        <v>80</v>
      </c>
      <c r="AY172" s="18" t="s">
        <v>150</v>
      </c>
      <c r="BE172" s="144">
        <f>IF(N172="základní",J172,0)</f>
        <v>0</v>
      </c>
      <c r="BF172" s="144">
        <f>IF(N172="snížená",J172,0)</f>
        <v>0</v>
      </c>
      <c r="BG172" s="144">
        <f>IF(N172="zákl. přenesená",J172,0)</f>
        <v>0</v>
      </c>
      <c r="BH172" s="144">
        <f>IF(N172="sníž. přenesená",J172,0)</f>
        <v>0</v>
      </c>
      <c r="BI172" s="144">
        <f>IF(N172="nulová",J172,0)</f>
        <v>0</v>
      </c>
      <c r="BJ172" s="18" t="s">
        <v>80</v>
      </c>
      <c r="BK172" s="144">
        <f>ROUND(I172*H172,2)</f>
        <v>0</v>
      </c>
      <c r="BL172" s="18" t="s">
        <v>157</v>
      </c>
      <c r="BM172" s="143" t="s">
        <v>673</v>
      </c>
    </row>
    <row r="173" spans="2:65" s="1" customFormat="1" ht="11.25">
      <c r="B173" s="33"/>
      <c r="D173" s="145" t="s">
        <v>159</v>
      </c>
      <c r="F173" s="146" t="s">
        <v>980</v>
      </c>
      <c r="I173" s="147"/>
      <c r="L173" s="33"/>
      <c r="M173" s="148"/>
      <c r="T173" s="54"/>
      <c r="AT173" s="18" t="s">
        <v>159</v>
      </c>
      <c r="AU173" s="18" t="s">
        <v>80</v>
      </c>
    </row>
    <row r="174" spans="2:65" s="1" customFormat="1" ht="21.75" customHeight="1">
      <c r="B174" s="33"/>
      <c r="C174" s="132" t="s">
        <v>438</v>
      </c>
      <c r="D174" s="132" t="s">
        <v>152</v>
      </c>
      <c r="E174" s="133" t="s">
        <v>981</v>
      </c>
      <c r="F174" s="134" t="s">
        <v>982</v>
      </c>
      <c r="G174" s="135" t="s">
        <v>394</v>
      </c>
      <c r="H174" s="136">
        <v>27</v>
      </c>
      <c r="I174" s="137"/>
      <c r="J174" s="138">
        <f>ROUND(I174*H174,2)</f>
        <v>0</v>
      </c>
      <c r="K174" s="134" t="s">
        <v>28</v>
      </c>
      <c r="L174" s="33"/>
      <c r="M174" s="139" t="s">
        <v>28</v>
      </c>
      <c r="N174" s="140" t="s">
        <v>44</v>
      </c>
      <c r="P174" s="141">
        <f>O174*H174</f>
        <v>0</v>
      </c>
      <c r="Q174" s="141">
        <v>0</v>
      </c>
      <c r="R174" s="141">
        <f>Q174*H174</f>
        <v>0</v>
      </c>
      <c r="S174" s="141">
        <v>0</v>
      </c>
      <c r="T174" s="142">
        <f>S174*H174</f>
        <v>0</v>
      </c>
      <c r="AR174" s="143" t="s">
        <v>157</v>
      </c>
      <c r="AT174" s="143" t="s">
        <v>152</v>
      </c>
      <c r="AU174" s="143" t="s">
        <v>80</v>
      </c>
      <c r="AY174" s="18" t="s">
        <v>150</v>
      </c>
      <c r="BE174" s="144">
        <f>IF(N174="základní",J174,0)</f>
        <v>0</v>
      </c>
      <c r="BF174" s="144">
        <f>IF(N174="snížená",J174,0)</f>
        <v>0</v>
      </c>
      <c r="BG174" s="144">
        <f>IF(N174="zákl. přenesená",J174,0)</f>
        <v>0</v>
      </c>
      <c r="BH174" s="144">
        <f>IF(N174="sníž. přenesená",J174,0)</f>
        <v>0</v>
      </c>
      <c r="BI174" s="144">
        <f>IF(N174="nulová",J174,0)</f>
        <v>0</v>
      </c>
      <c r="BJ174" s="18" t="s">
        <v>80</v>
      </c>
      <c r="BK174" s="144">
        <f>ROUND(I174*H174,2)</f>
        <v>0</v>
      </c>
      <c r="BL174" s="18" t="s">
        <v>157</v>
      </c>
      <c r="BM174" s="143" t="s">
        <v>687</v>
      </c>
    </row>
    <row r="175" spans="2:65" s="1" customFormat="1" ht="11.25">
      <c r="B175" s="33"/>
      <c r="D175" s="145" t="s">
        <v>159</v>
      </c>
      <c r="F175" s="146" t="s">
        <v>982</v>
      </c>
      <c r="I175" s="147"/>
      <c r="L175" s="33"/>
      <c r="M175" s="148"/>
      <c r="T175" s="54"/>
      <c r="AT175" s="18" t="s">
        <v>159</v>
      </c>
      <c r="AU175" s="18" t="s">
        <v>80</v>
      </c>
    </row>
    <row r="176" spans="2:65" s="1" customFormat="1" ht="24.2" customHeight="1">
      <c r="B176" s="33"/>
      <c r="C176" s="132" t="s">
        <v>443</v>
      </c>
      <c r="D176" s="132" t="s">
        <v>152</v>
      </c>
      <c r="E176" s="133" t="s">
        <v>983</v>
      </c>
      <c r="F176" s="134" t="s">
        <v>984</v>
      </c>
      <c r="G176" s="135" t="s">
        <v>394</v>
      </c>
      <c r="H176" s="136">
        <v>27</v>
      </c>
      <c r="I176" s="137"/>
      <c r="J176" s="138">
        <f>ROUND(I176*H176,2)</f>
        <v>0</v>
      </c>
      <c r="K176" s="134" t="s">
        <v>28</v>
      </c>
      <c r="L176" s="33"/>
      <c r="M176" s="139" t="s">
        <v>28</v>
      </c>
      <c r="N176" s="140" t="s">
        <v>44</v>
      </c>
      <c r="P176" s="141">
        <f>O176*H176</f>
        <v>0</v>
      </c>
      <c r="Q176" s="141">
        <v>0</v>
      </c>
      <c r="R176" s="141">
        <f>Q176*H176</f>
        <v>0</v>
      </c>
      <c r="S176" s="141">
        <v>0</v>
      </c>
      <c r="T176" s="142">
        <f>S176*H176</f>
        <v>0</v>
      </c>
      <c r="AR176" s="143" t="s">
        <v>157</v>
      </c>
      <c r="AT176" s="143" t="s">
        <v>152</v>
      </c>
      <c r="AU176" s="143" t="s">
        <v>80</v>
      </c>
      <c r="AY176" s="18" t="s">
        <v>150</v>
      </c>
      <c r="BE176" s="144">
        <f>IF(N176="základní",J176,0)</f>
        <v>0</v>
      </c>
      <c r="BF176" s="144">
        <f>IF(N176="snížená",J176,0)</f>
        <v>0</v>
      </c>
      <c r="BG176" s="144">
        <f>IF(N176="zákl. přenesená",J176,0)</f>
        <v>0</v>
      </c>
      <c r="BH176" s="144">
        <f>IF(N176="sníž. přenesená",J176,0)</f>
        <v>0</v>
      </c>
      <c r="BI176" s="144">
        <f>IF(N176="nulová",J176,0)</f>
        <v>0</v>
      </c>
      <c r="BJ176" s="18" t="s">
        <v>80</v>
      </c>
      <c r="BK176" s="144">
        <f>ROUND(I176*H176,2)</f>
        <v>0</v>
      </c>
      <c r="BL176" s="18" t="s">
        <v>157</v>
      </c>
      <c r="BM176" s="143" t="s">
        <v>701</v>
      </c>
    </row>
    <row r="177" spans="2:65" s="1" customFormat="1" ht="11.25">
      <c r="B177" s="33"/>
      <c r="D177" s="145" t="s">
        <v>159</v>
      </c>
      <c r="F177" s="146" t="s">
        <v>984</v>
      </c>
      <c r="I177" s="147"/>
      <c r="L177" s="33"/>
      <c r="M177" s="148"/>
      <c r="T177" s="54"/>
      <c r="AT177" s="18" t="s">
        <v>159</v>
      </c>
      <c r="AU177" s="18" t="s">
        <v>80</v>
      </c>
    </row>
    <row r="178" spans="2:65" s="1" customFormat="1" ht="16.5" customHeight="1">
      <c r="B178" s="33"/>
      <c r="C178" s="132" t="s">
        <v>449</v>
      </c>
      <c r="D178" s="132" t="s">
        <v>152</v>
      </c>
      <c r="E178" s="133" t="s">
        <v>985</v>
      </c>
      <c r="F178" s="134" t="s">
        <v>986</v>
      </c>
      <c r="G178" s="135" t="s">
        <v>155</v>
      </c>
      <c r="H178" s="136">
        <v>0.36</v>
      </c>
      <c r="I178" s="137"/>
      <c r="J178" s="138">
        <f>ROUND(I178*H178,2)</f>
        <v>0</v>
      </c>
      <c r="K178" s="134" t="s">
        <v>28</v>
      </c>
      <c r="L178" s="33"/>
      <c r="M178" s="139" t="s">
        <v>28</v>
      </c>
      <c r="N178" s="140" t="s">
        <v>44</v>
      </c>
      <c r="P178" s="141">
        <f>O178*H178</f>
        <v>0</v>
      </c>
      <c r="Q178" s="141">
        <v>0</v>
      </c>
      <c r="R178" s="141">
        <f>Q178*H178</f>
        <v>0</v>
      </c>
      <c r="S178" s="141">
        <v>0</v>
      </c>
      <c r="T178" s="142">
        <f>S178*H178</f>
        <v>0</v>
      </c>
      <c r="AR178" s="143" t="s">
        <v>157</v>
      </c>
      <c r="AT178" s="143" t="s">
        <v>152</v>
      </c>
      <c r="AU178" s="143" t="s">
        <v>80</v>
      </c>
      <c r="AY178" s="18" t="s">
        <v>150</v>
      </c>
      <c r="BE178" s="144">
        <f>IF(N178="základní",J178,0)</f>
        <v>0</v>
      </c>
      <c r="BF178" s="144">
        <f>IF(N178="snížená",J178,0)</f>
        <v>0</v>
      </c>
      <c r="BG178" s="144">
        <f>IF(N178="zákl. přenesená",J178,0)</f>
        <v>0</v>
      </c>
      <c r="BH178" s="144">
        <f>IF(N178="sníž. přenesená",J178,0)</f>
        <v>0</v>
      </c>
      <c r="BI178" s="144">
        <f>IF(N178="nulová",J178,0)</f>
        <v>0</v>
      </c>
      <c r="BJ178" s="18" t="s">
        <v>80</v>
      </c>
      <c r="BK178" s="144">
        <f>ROUND(I178*H178,2)</f>
        <v>0</v>
      </c>
      <c r="BL178" s="18" t="s">
        <v>157</v>
      </c>
      <c r="BM178" s="143" t="s">
        <v>718</v>
      </c>
    </row>
    <row r="179" spans="2:65" s="1" customFormat="1" ht="11.25">
      <c r="B179" s="33"/>
      <c r="D179" s="145" t="s">
        <v>159</v>
      </c>
      <c r="F179" s="146" t="s">
        <v>986</v>
      </c>
      <c r="I179" s="147"/>
      <c r="L179" s="33"/>
      <c r="M179" s="148"/>
      <c r="T179" s="54"/>
      <c r="AT179" s="18" t="s">
        <v>159</v>
      </c>
      <c r="AU179" s="18" t="s">
        <v>80</v>
      </c>
    </row>
    <row r="180" spans="2:65" s="11" customFormat="1" ht="25.9" customHeight="1">
      <c r="B180" s="120"/>
      <c r="D180" s="121" t="s">
        <v>72</v>
      </c>
      <c r="E180" s="122" t="s">
        <v>987</v>
      </c>
      <c r="F180" s="122" t="s">
        <v>988</v>
      </c>
      <c r="I180" s="123"/>
      <c r="J180" s="124">
        <f>BK180</f>
        <v>0</v>
      </c>
      <c r="L180" s="120"/>
      <c r="M180" s="125"/>
      <c r="P180" s="126">
        <f>SUM(P181:P184)</f>
        <v>0</v>
      </c>
      <c r="R180" s="126">
        <f>SUM(R181:R184)</f>
        <v>0</v>
      </c>
      <c r="T180" s="127">
        <f>SUM(T181:T184)</f>
        <v>0</v>
      </c>
      <c r="AR180" s="121" t="s">
        <v>157</v>
      </c>
      <c r="AT180" s="128" t="s">
        <v>72</v>
      </c>
      <c r="AU180" s="128" t="s">
        <v>73</v>
      </c>
      <c r="AY180" s="121" t="s">
        <v>150</v>
      </c>
      <c r="BK180" s="129">
        <f>SUM(BK181:BK184)</f>
        <v>0</v>
      </c>
    </row>
    <row r="181" spans="2:65" s="1" customFormat="1" ht="16.5" customHeight="1">
      <c r="B181" s="33"/>
      <c r="C181" s="132" t="s">
        <v>453</v>
      </c>
      <c r="D181" s="132" t="s">
        <v>152</v>
      </c>
      <c r="E181" s="133" t="s">
        <v>989</v>
      </c>
      <c r="F181" s="134" t="s">
        <v>990</v>
      </c>
      <c r="G181" s="135" t="s">
        <v>417</v>
      </c>
      <c r="H181" s="136">
        <v>1</v>
      </c>
      <c r="I181" s="137"/>
      <c r="J181" s="138">
        <f>ROUND(I181*H181,2)</f>
        <v>0</v>
      </c>
      <c r="K181" s="134" t="s">
        <v>28</v>
      </c>
      <c r="L181" s="33"/>
      <c r="M181" s="139" t="s">
        <v>28</v>
      </c>
      <c r="N181" s="140" t="s">
        <v>44</v>
      </c>
      <c r="P181" s="141">
        <f>O181*H181</f>
        <v>0</v>
      </c>
      <c r="Q181" s="141">
        <v>0</v>
      </c>
      <c r="R181" s="141">
        <f>Q181*H181</f>
        <v>0</v>
      </c>
      <c r="S181" s="141">
        <v>0</v>
      </c>
      <c r="T181" s="142">
        <f>S181*H181</f>
        <v>0</v>
      </c>
      <c r="AR181" s="143" t="s">
        <v>991</v>
      </c>
      <c r="AT181" s="143" t="s">
        <v>152</v>
      </c>
      <c r="AU181" s="143" t="s">
        <v>80</v>
      </c>
      <c r="AY181" s="18" t="s">
        <v>150</v>
      </c>
      <c r="BE181" s="144">
        <f>IF(N181="základní",J181,0)</f>
        <v>0</v>
      </c>
      <c r="BF181" s="144">
        <f>IF(N181="snížená",J181,0)</f>
        <v>0</v>
      </c>
      <c r="BG181" s="144">
        <f>IF(N181="zákl. přenesená",J181,0)</f>
        <v>0</v>
      </c>
      <c r="BH181" s="144">
        <f>IF(N181="sníž. přenesená",J181,0)</f>
        <v>0</v>
      </c>
      <c r="BI181" s="144">
        <f>IF(N181="nulová",J181,0)</f>
        <v>0</v>
      </c>
      <c r="BJ181" s="18" t="s">
        <v>80</v>
      </c>
      <c r="BK181" s="144">
        <f>ROUND(I181*H181,2)</f>
        <v>0</v>
      </c>
      <c r="BL181" s="18" t="s">
        <v>991</v>
      </c>
      <c r="BM181" s="143" t="s">
        <v>1429</v>
      </c>
    </row>
    <row r="182" spans="2:65" s="1" customFormat="1" ht="11.25">
      <c r="B182" s="33"/>
      <c r="D182" s="145" t="s">
        <v>159</v>
      </c>
      <c r="F182" s="146" t="s">
        <v>990</v>
      </c>
      <c r="I182" s="147"/>
      <c r="L182" s="33"/>
      <c r="M182" s="148"/>
      <c r="T182" s="54"/>
      <c r="AT182" s="18" t="s">
        <v>159</v>
      </c>
      <c r="AU182" s="18" t="s">
        <v>80</v>
      </c>
    </row>
    <row r="183" spans="2:65" s="1" customFormat="1" ht="16.5" customHeight="1">
      <c r="B183" s="33"/>
      <c r="C183" s="132" t="s">
        <v>459</v>
      </c>
      <c r="D183" s="132" t="s">
        <v>152</v>
      </c>
      <c r="E183" s="133" t="s">
        <v>993</v>
      </c>
      <c r="F183" s="134" t="s">
        <v>994</v>
      </c>
      <c r="G183" s="135" t="s">
        <v>417</v>
      </c>
      <c r="H183" s="136">
        <v>1</v>
      </c>
      <c r="I183" s="137"/>
      <c r="J183" s="138">
        <f>ROUND(I183*H183,2)</f>
        <v>0</v>
      </c>
      <c r="K183" s="134" t="s">
        <v>28</v>
      </c>
      <c r="L183" s="33"/>
      <c r="M183" s="139" t="s">
        <v>28</v>
      </c>
      <c r="N183" s="140" t="s">
        <v>44</v>
      </c>
      <c r="P183" s="141">
        <f>O183*H183</f>
        <v>0</v>
      </c>
      <c r="Q183" s="141">
        <v>0</v>
      </c>
      <c r="R183" s="141">
        <f>Q183*H183</f>
        <v>0</v>
      </c>
      <c r="S183" s="141">
        <v>0</v>
      </c>
      <c r="T183" s="142">
        <f>S183*H183</f>
        <v>0</v>
      </c>
      <c r="AR183" s="143" t="s">
        <v>991</v>
      </c>
      <c r="AT183" s="143" t="s">
        <v>152</v>
      </c>
      <c r="AU183" s="143" t="s">
        <v>80</v>
      </c>
      <c r="AY183" s="18" t="s">
        <v>150</v>
      </c>
      <c r="BE183" s="144">
        <f>IF(N183="základní",J183,0)</f>
        <v>0</v>
      </c>
      <c r="BF183" s="144">
        <f>IF(N183="snížená",J183,0)</f>
        <v>0</v>
      </c>
      <c r="BG183" s="144">
        <f>IF(N183="zákl. přenesená",J183,0)</f>
        <v>0</v>
      </c>
      <c r="BH183" s="144">
        <f>IF(N183="sníž. přenesená",J183,0)</f>
        <v>0</v>
      </c>
      <c r="BI183" s="144">
        <f>IF(N183="nulová",J183,0)</f>
        <v>0</v>
      </c>
      <c r="BJ183" s="18" t="s">
        <v>80</v>
      </c>
      <c r="BK183" s="144">
        <f>ROUND(I183*H183,2)</f>
        <v>0</v>
      </c>
      <c r="BL183" s="18" t="s">
        <v>991</v>
      </c>
      <c r="BM183" s="143" t="s">
        <v>1430</v>
      </c>
    </row>
    <row r="184" spans="2:65" s="1" customFormat="1" ht="11.25">
      <c r="B184" s="33"/>
      <c r="D184" s="145" t="s">
        <v>159</v>
      </c>
      <c r="F184" s="146" t="s">
        <v>994</v>
      </c>
      <c r="I184" s="147"/>
      <c r="L184" s="33"/>
      <c r="M184" s="189"/>
      <c r="N184" s="190"/>
      <c r="O184" s="190"/>
      <c r="P184" s="190"/>
      <c r="Q184" s="190"/>
      <c r="R184" s="190"/>
      <c r="S184" s="190"/>
      <c r="T184" s="191"/>
      <c r="AT184" s="18" t="s">
        <v>159</v>
      </c>
      <c r="AU184" s="18" t="s">
        <v>80</v>
      </c>
    </row>
    <row r="185" spans="2:65" s="1" customFormat="1" ht="6.95" customHeight="1">
      <c r="B185" s="42"/>
      <c r="C185" s="43"/>
      <c r="D185" s="43"/>
      <c r="E185" s="43"/>
      <c r="F185" s="43"/>
      <c r="G185" s="43"/>
      <c r="H185" s="43"/>
      <c r="I185" s="43"/>
      <c r="J185" s="43"/>
      <c r="K185" s="43"/>
      <c r="L185" s="33"/>
    </row>
  </sheetData>
  <sheetProtection algorithmName="SHA-512" hashValue="BaJbKmBUhdjuwGYqNpPeJCG09DfpYhnnZPXrp2dxRNZXP5Mi+bh8av1zYV+GeVaeWDUL+DZ5zToO/NJZnP4Y1g==" saltValue="RajPMx4W4WxM7PbGhxR03mgS/hqSbkuYlwOm7PtKWC6w6SCptymdi/PVqBDaDfBZR0aWq542dlLmPY/43hhIow==" spinCount="100000" sheet="1" objects="1" scenarios="1" formatColumns="0" formatRows="0" autoFilter="0"/>
  <autoFilter ref="C89:K184" xr:uid="{00000000-0009-0000-0000-000008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M115"/>
  <sheetViews>
    <sheetView showGridLines="0" topLeftCell="A85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108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1300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1431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ROUND(J89,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ROUND((SUM(BE89:BE114)),  2)</f>
        <v>0</v>
      </c>
      <c r="I35" s="94">
        <v>0.21</v>
      </c>
      <c r="J35" s="84">
        <f>ROUND(((SUM(BE89:BE114))*I35),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ROUND((SUM(BF89:BF114)),  2)</f>
        <v>0</v>
      </c>
      <c r="I36" s="94">
        <v>0.12</v>
      </c>
      <c r="J36" s="84">
        <f>ROUND(((SUM(BF89:BF114))*I36),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ROUND((SUM(BG89:BG114)),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ROUND((SUM(BH89:BH114)),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ROUND((SUM(BI89:BI114)),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1300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VRN 103 - Vedlejší rozpočtové náklady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J89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997</v>
      </c>
      <c r="E64" s="106"/>
      <c r="F64" s="106"/>
      <c r="G64" s="106"/>
      <c r="H64" s="106"/>
      <c r="I64" s="106"/>
      <c r="J64" s="107">
        <f>J90</f>
        <v>0</v>
      </c>
      <c r="L64" s="104"/>
    </row>
    <row r="65" spans="2:12" s="9" customFormat="1" ht="19.899999999999999" customHeight="1">
      <c r="B65" s="108"/>
      <c r="D65" s="109" t="s">
        <v>998</v>
      </c>
      <c r="E65" s="110"/>
      <c r="F65" s="110"/>
      <c r="G65" s="110"/>
      <c r="H65" s="110"/>
      <c r="I65" s="110"/>
      <c r="J65" s="111">
        <f>J91</f>
        <v>0</v>
      </c>
      <c r="L65" s="108"/>
    </row>
    <row r="66" spans="2:12" s="9" customFormat="1" ht="19.899999999999999" customHeight="1">
      <c r="B66" s="108"/>
      <c r="D66" s="109" t="s">
        <v>999</v>
      </c>
      <c r="E66" s="110"/>
      <c r="F66" s="110"/>
      <c r="G66" s="110"/>
      <c r="H66" s="110"/>
      <c r="I66" s="110"/>
      <c r="J66" s="111">
        <f>J101</f>
        <v>0</v>
      </c>
      <c r="L66" s="108"/>
    </row>
    <row r="67" spans="2:12" s="9" customFormat="1" ht="19.899999999999999" customHeight="1">
      <c r="B67" s="108"/>
      <c r="D67" s="109" t="s">
        <v>1000</v>
      </c>
      <c r="E67" s="110"/>
      <c r="F67" s="110"/>
      <c r="G67" s="110"/>
      <c r="H67" s="110"/>
      <c r="I67" s="110"/>
      <c r="J67" s="111">
        <f>J109</f>
        <v>0</v>
      </c>
      <c r="L67" s="108"/>
    </row>
    <row r="68" spans="2:12" s="1" customFormat="1" ht="21.75" customHeight="1">
      <c r="B68" s="33"/>
      <c r="L68" s="33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3"/>
    </row>
    <row r="73" spans="2:12" s="1" customFormat="1" ht="6.95" customHeight="1">
      <c r="B73" s="44"/>
      <c r="C73" s="45"/>
      <c r="D73" s="45"/>
      <c r="E73" s="45"/>
      <c r="F73" s="45"/>
      <c r="G73" s="45"/>
      <c r="H73" s="45"/>
      <c r="I73" s="45"/>
      <c r="J73" s="45"/>
      <c r="K73" s="45"/>
      <c r="L73" s="33"/>
    </row>
    <row r="74" spans="2:12" s="1" customFormat="1" ht="24.95" customHeight="1">
      <c r="B74" s="33"/>
      <c r="C74" s="22" t="s">
        <v>135</v>
      </c>
      <c r="L74" s="33"/>
    </row>
    <row r="75" spans="2:12" s="1" customFormat="1" ht="6.95" customHeight="1">
      <c r="B75" s="33"/>
      <c r="L75" s="33"/>
    </row>
    <row r="76" spans="2:12" s="1" customFormat="1" ht="12" customHeight="1">
      <c r="B76" s="33"/>
      <c r="C76" s="28" t="s">
        <v>16</v>
      </c>
      <c r="L76" s="33"/>
    </row>
    <row r="77" spans="2:12" s="1" customFormat="1" ht="16.5" customHeight="1">
      <c r="B77" s="33"/>
      <c r="E77" s="321" t="str">
        <f>E7</f>
        <v>Roudnice nad Labem - přechody v centru města</v>
      </c>
      <c r="F77" s="322"/>
      <c r="G77" s="322"/>
      <c r="H77" s="322"/>
      <c r="L77" s="33"/>
    </row>
    <row r="78" spans="2:12" ht="12" customHeight="1">
      <c r="B78" s="21"/>
      <c r="C78" s="28" t="s">
        <v>118</v>
      </c>
      <c r="L78" s="21"/>
    </row>
    <row r="79" spans="2:12" s="1" customFormat="1" ht="16.5" customHeight="1">
      <c r="B79" s="33"/>
      <c r="E79" s="321" t="s">
        <v>1300</v>
      </c>
      <c r="F79" s="323"/>
      <c r="G79" s="323"/>
      <c r="H79" s="323"/>
      <c r="L79" s="33"/>
    </row>
    <row r="80" spans="2:12" s="1" customFormat="1" ht="12" customHeight="1">
      <c r="B80" s="33"/>
      <c r="C80" s="28" t="s">
        <v>120</v>
      </c>
      <c r="L80" s="33"/>
    </row>
    <row r="81" spans="2:65" s="1" customFormat="1" ht="16.5" customHeight="1">
      <c r="B81" s="33"/>
      <c r="E81" s="285" t="str">
        <f>E11</f>
        <v>VRN 103 - Vedlejší rozpočtové náklady</v>
      </c>
      <c r="F81" s="323"/>
      <c r="G81" s="323"/>
      <c r="H81" s="323"/>
      <c r="L81" s="33"/>
    </row>
    <row r="82" spans="2:65" s="1" customFormat="1" ht="6.95" customHeight="1">
      <c r="B82" s="33"/>
      <c r="L82" s="33"/>
    </row>
    <row r="83" spans="2:65" s="1" customFormat="1" ht="12" customHeight="1">
      <c r="B83" s="33"/>
      <c r="C83" s="28" t="s">
        <v>22</v>
      </c>
      <c r="F83" s="26" t="str">
        <f>F14</f>
        <v>Roudnice nad Labem</v>
      </c>
      <c r="I83" s="28" t="s">
        <v>24</v>
      </c>
      <c r="J83" s="50" t="str">
        <f>IF(J14="","",J14)</f>
        <v>17. 9. 2024</v>
      </c>
      <c r="L83" s="33"/>
    </row>
    <row r="84" spans="2:65" s="1" customFormat="1" ht="6.95" customHeight="1">
      <c r="B84" s="33"/>
      <c r="L84" s="33"/>
    </row>
    <row r="85" spans="2:65" s="1" customFormat="1" ht="15.2" customHeight="1">
      <c r="B85" s="33"/>
      <c r="C85" s="28" t="s">
        <v>26</v>
      </c>
      <c r="F85" s="26" t="str">
        <f>E17</f>
        <v xml:space="preserve"> </v>
      </c>
      <c r="I85" s="28" t="s">
        <v>33</v>
      </c>
      <c r="J85" s="31" t="str">
        <f>E23</f>
        <v>PK dopravní s.r.o.</v>
      </c>
      <c r="L85" s="33"/>
    </row>
    <row r="86" spans="2:65" s="1" customFormat="1" ht="15.2" customHeight="1">
      <c r="B86" s="33"/>
      <c r="C86" s="28" t="s">
        <v>31</v>
      </c>
      <c r="F86" s="26" t="str">
        <f>IF(E20="","",E20)</f>
        <v>Vyplň údaj</v>
      </c>
      <c r="I86" s="28" t="s">
        <v>36</v>
      </c>
      <c r="J86" s="31" t="str">
        <f>E26</f>
        <v xml:space="preserve"> </v>
      </c>
      <c r="L86" s="33"/>
    </row>
    <row r="87" spans="2:65" s="1" customFormat="1" ht="10.35" customHeight="1">
      <c r="B87" s="33"/>
      <c r="L87" s="33"/>
    </row>
    <row r="88" spans="2:65" s="10" customFormat="1" ht="29.25" customHeight="1">
      <c r="B88" s="112"/>
      <c r="C88" s="113" t="s">
        <v>136</v>
      </c>
      <c r="D88" s="114" t="s">
        <v>58</v>
      </c>
      <c r="E88" s="114" t="s">
        <v>54</v>
      </c>
      <c r="F88" s="114" t="s">
        <v>55</v>
      </c>
      <c r="G88" s="114" t="s">
        <v>137</v>
      </c>
      <c r="H88" s="114" t="s">
        <v>138</v>
      </c>
      <c r="I88" s="114" t="s">
        <v>139</v>
      </c>
      <c r="J88" s="114" t="s">
        <v>124</v>
      </c>
      <c r="K88" s="115" t="s">
        <v>140</v>
      </c>
      <c r="L88" s="112"/>
      <c r="M88" s="57" t="s">
        <v>28</v>
      </c>
      <c r="N88" s="58" t="s">
        <v>43</v>
      </c>
      <c r="O88" s="58" t="s">
        <v>141</v>
      </c>
      <c r="P88" s="58" t="s">
        <v>142</v>
      </c>
      <c r="Q88" s="58" t="s">
        <v>143</v>
      </c>
      <c r="R88" s="58" t="s">
        <v>144</v>
      </c>
      <c r="S88" s="58" t="s">
        <v>145</v>
      </c>
      <c r="T88" s="59" t="s">
        <v>146</v>
      </c>
    </row>
    <row r="89" spans="2:65" s="1" customFormat="1" ht="22.9" customHeight="1">
      <c r="B89" s="33"/>
      <c r="C89" s="62" t="s">
        <v>147</v>
      </c>
      <c r="J89" s="116">
        <f>BK89</f>
        <v>0</v>
      </c>
      <c r="L89" s="33"/>
      <c r="M89" s="60"/>
      <c r="N89" s="51"/>
      <c r="O89" s="51"/>
      <c r="P89" s="117">
        <f>P90</f>
        <v>0</v>
      </c>
      <c r="Q89" s="51"/>
      <c r="R89" s="117">
        <f>R90</f>
        <v>0</v>
      </c>
      <c r="S89" s="51"/>
      <c r="T89" s="118">
        <f>T90</f>
        <v>0</v>
      </c>
      <c r="AT89" s="18" t="s">
        <v>72</v>
      </c>
      <c r="AU89" s="18" t="s">
        <v>125</v>
      </c>
      <c r="BK89" s="119">
        <f>BK90</f>
        <v>0</v>
      </c>
    </row>
    <row r="90" spans="2:65" s="11" customFormat="1" ht="25.9" customHeight="1">
      <c r="B90" s="120"/>
      <c r="D90" s="121" t="s">
        <v>72</v>
      </c>
      <c r="E90" s="122" t="s">
        <v>1001</v>
      </c>
      <c r="F90" s="122" t="s">
        <v>91</v>
      </c>
      <c r="I90" s="123"/>
      <c r="J90" s="124">
        <f>BK90</f>
        <v>0</v>
      </c>
      <c r="L90" s="120"/>
      <c r="M90" s="125"/>
      <c r="P90" s="126">
        <f>P91+P101+P109</f>
        <v>0</v>
      </c>
      <c r="R90" s="126">
        <f>R91+R101+R109</f>
        <v>0</v>
      </c>
      <c r="T90" s="127">
        <f>T91+T101+T109</f>
        <v>0</v>
      </c>
      <c r="AR90" s="121" t="s">
        <v>186</v>
      </c>
      <c r="AT90" s="128" t="s">
        <v>72</v>
      </c>
      <c r="AU90" s="128" t="s">
        <v>73</v>
      </c>
      <c r="AY90" s="121" t="s">
        <v>150</v>
      </c>
      <c r="BK90" s="129">
        <f>BK91+BK101+BK109</f>
        <v>0</v>
      </c>
    </row>
    <row r="91" spans="2:65" s="11" customFormat="1" ht="22.9" customHeight="1">
      <c r="B91" s="120"/>
      <c r="D91" s="121" t="s">
        <v>72</v>
      </c>
      <c r="E91" s="130" t="s">
        <v>1002</v>
      </c>
      <c r="F91" s="130" t="s">
        <v>1003</v>
      </c>
      <c r="I91" s="123"/>
      <c r="J91" s="131">
        <f>BK91</f>
        <v>0</v>
      </c>
      <c r="L91" s="120"/>
      <c r="M91" s="125"/>
      <c r="P91" s="126">
        <f>SUM(P92:P100)</f>
        <v>0</v>
      </c>
      <c r="R91" s="126">
        <f>SUM(R92:R100)</f>
        <v>0</v>
      </c>
      <c r="T91" s="127">
        <f>SUM(T92:T100)</f>
        <v>0</v>
      </c>
      <c r="AR91" s="121" t="s">
        <v>186</v>
      </c>
      <c r="AT91" s="128" t="s">
        <v>72</v>
      </c>
      <c r="AU91" s="128" t="s">
        <v>80</v>
      </c>
      <c r="AY91" s="121" t="s">
        <v>150</v>
      </c>
      <c r="BK91" s="129">
        <f>SUM(BK92:BK100)</f>
        <v>0</v>
      </c>
    </row>
    <row r="92" spans="2:65" s="1" customFormat="1" ht="16.5" customHeight="1">
      <c r="B92" s="33"/>
      <c r="C92" s="132" t="s">
        <v>80</v>
      </c>
      <c r="D92" s="132" t="s">
        <v>152</v>
      </c>
      <c r="E92" s="133" t="s">
        <v>1004</v>
      </c>
      <c r="F92" s="134" t="s">
        <v>1005</v>
      </c>
      <c r="G92" s="135" t="s">
        <v>1006</v>
      </c>
      <c r="H92" s="136">
        <v>1</v>
      </c>
      <c r="I92" s="137"/>
      <c r="J92" s="138">
        <f>ROUND(I92*H92,2)</f>
        <v>0</v>
      </c>
      <c r="K92" s="134" t="s">
        <v>156</v>
      </c>
      <c r="L92" s="33"/>
      <c r="M92" s="139" t="s">
        <v>28</v>
      </c>
      <c r="N92" s="140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991</v>
      </c>
      <c r="AT92" s="143" t="s">
        <v>152</v>
      </c>
      <c r="AU92" s="143" t="s">
        <v>82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991</v>
      </c>
      <c r="BM92" s="143" t="s">
        <v>1007</v>
      </c>
    </row>
    <row r="93" spans="2:65" s="1" customFormat="1" ht="11.25">
      <c r="B93" s="33"/>
      <c r="D93" s="145" t="s">
        <v>159</v>
      </c>
      <c r="F93" s="146" t="s">
        <v>1005</v>
      </c>
      <c r="I93" s="147"/>
      <c r="L93" s="33"/>
      <c r="M93" s="148"/>
      <c r="T93" s="54"/>
      <c r="AT93" s="18" t="s">
        <v>159</v>
      </c>
      <c r="AU93" s="18" t="s">
        <v>82</v>
      </c>
    </row>
    <row r="94" spans="2:65" s="1" customFormat="1" ht="11.25">
      <c r="B94" s="33"/>
      <c r="D94" s="149" t="s">
        <v>161</v>
      </c>
      <c r="F94" s="150" t="s">
        <v>1008</v>
      </c>
      <c r="I94" s="147"/>
      <c r="L94" s="33"/>
      <c r="M94" s="148"/>
      <c r="T94" s="54"/>
      <c r="AT94" s="18" t="s">
        <v>161</v>
      </c>
      <c r="AU94" s="18" t="s">
        <v>82</v>
      </c>
    </row>
    <row r="95" spans="2:65" s="1" customFormat="1" ht="16.5" customHeight="1">
      <c r="B95" s="33"/>
      <c r="C95" s="132" t="s">
        <v>82</v>
      </c>
      <c r="D95" s="132" t="s">
        <v>152</v>
      </c>
      <c r="E95" s="133" t="s">
        <v>1009</v>
      </c>
      <c r="F95" s="134" t="s">
        <v>1010</v>
      </c>
      <c r="G95" s="135" t="s">
        <v>1006</v>
      </c>
      <c r="H95" s="136">
        <v>1</v>
      </c>
      <c r="I95" s="137"/>
      <c r="J95" s="138">
        <f>ROUND(I95*H95,2)</f>
        <v>0</v>
      </c>
      <c r="K95" s="134" t="s">
        <v>156</v>
      </c>
      <c r="L95" s="33"/>
      <c r="M95" s="139" t="s">
        <v>28</v>
      </c>
      <c r="N95" s="140" t="s">
        <v>44</v>
      </c>
      <c r="P95" s="141">
        <f>O95*H95</f>
        <v>0</v>
      </c>
      <c r="Q95" s="141">
        <v>0</v>
      </c>
      <c r="R95" s="141">
        <f>Q95*H95</f>
        <v>0</v>
      </c>
      <c r="S95" s="141">
        <v>0</v>
      </c>
      <c r="T95" s="142">
        <f>S95*H95</f>
        <v>0</v>
      </c>
      <c r="AR95" s="143" t="s">
        <v>991</v>
      </c>
      <c r="AT95" s="143" t="s">
        <v>152</v>
      </c>
      <c r="AU95" s="143" t="s">
        <v>82</v>
      </c>
      <c r="AY95" s="18" t="s">
        <v>150</v>
      </c>
      <c r="BE95" s="144">
        <f>IF(N95="základní",J95,0)</f>
        <v>0</v>
      </c>
      <c r="BF95" s="144">
        <f>IF(N95="snížená",J95,0)</f>
        <v>0</v>
      </c>
      <c r="BG95" s="144">
        <f>IF(N95="zákl. přenesená",J95,0)</f>
        <v>0</v>
      </c>
      <c r="BH95" s="144">
        <f>IF(N95="sníž. přenesená",J95,0)</f>
        <v>0</v>
      </c>
      <c r="BI95" s="144">
        <f>IF(N95="nulová",J95,0)</f>
        <v>0</v>
      </c>
      <c r="BJ95" s="18" t="s">
        <v>80</v>
      </c>
      <c r="BK95" s="144">
        <f>ROUND(I95*H95,2)</f>
        <v>0</v>
      </c>
      <c r="BL95" s="18" t="s">
        <v>991</v>
      </c>
      <c r="BM95" s="143" t="s">
        <v>1011</v>
      </c>
    </row>
    <row r="96" spans="2:65" s="1" customFormat="1" ht="11.25">
      <c r="B96" s="33"/>
      <c r="D96" s="145" t="s">
        <v>159</v>
      </c>
      <c r="F96" s="146" t="s">
        <v>1010</v>
      </c>
      <c r="I96" s="147"/>
      <c r="L96" s="33"/>
      <c r="M96" s="148"/>
      <c r="T96" s="54"/>
      <c r="AT96" s="18" t="s">
        <v>159</v>
      </c>
      <c r="AU96" s="18" t="s">
        <v>82</v>
      </c>
    </row>
    <row r="97" spans="2:65" s="1" customFormat="1" ht="11.25">
      <c r="B97" s="33"/>
      <c r="D97" s="149" t="s">
        <v>161</v>
      </c>
      <c r="F97" s="150" t="s">
        <v>1012</v>
      </c>
      <c r="I97" s="147"/>
      <c r="L97" s="33"/>
      <c r="M97" s="148"/>
      <c r="T97" s="54"/>
      <c r="AT97" s="18" t="s">
        <v>161</v>
      </c>
      <c r="AU97" s="18" t="s">
        <v>82</v>
      </c>
    </row>
    <row r="98" spans="2:65" s="1" customFormat="1" ht="16.5" customHeight="1">
      <c r="B98" s="33"/>
      <c r="C98" s="132" t="s">
        <v>173</v>
      </c>
      <c r="D98" s="132" t="s">
        <v>152</v>
      </c>
      <c r="E98" s="133" t="s">
        <v>1013</v>
      </c>
      <c r="F98" s="134" t="s">
        <v>1014</v>
      </c>
      <c r="G98" s="135" t="s">
        <v>1006</v>
      </c>
      <c r="H98" s="136">
        <v>1</v>
      </c>
      <c r="I98" s="137"/>
      <c r="J98" s="138">
        <f>ROUND(I98*H98,2)</f>
        <v>0</v>
      </c>
      <c r="K98" s="134" t="s">
        <v>156</v>
      </c>
      <c r="L98" s="33"/>
      <c r="M98" s="139" t="s">
        <v>28</v>
      </c>
      <c r="N98" s="140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991</v>
      </c>
      <c r="AT98" s="143" t="s">
        <v>152</v>
      </c>
      <c r="AU98" s="143" t="s">
        <v>82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991</v>
      </c>
      <c r="BM98" s="143" t="s">
        <v>1015</v>
      </c>
    </row>
    <row r="99" spans="2:65" s="1" customFormat="1" ht="11.25">
      <c r="B99" s="33"/>
      <c r="D99" s="145" t="s">
        <v>159</v>
      </c>
      <c r="F99" s="146" t="s">
        <v>1014</v>
      </c>
      <c r="I99" s="147"/>
      <c r="L99" s="33"/>
      <c r="M99" s="148"/>
      <c r="T99" s="54"/>
      <c r="AT99" s="18" t="s">
        <v>159</v>
      </c>
      <c r="AU99" s="18" t="s">
        <v>82</v>
      </c>
    </row>
    <row r="100" spans="2:65" s="1" customFormat="1" ht="11.25">
      <c r="B100" s="33"/>
      <c r="D100" s="149" t="s">
        <v>161</v>
      </c>
      <c r="F100" s="150" t="s">
        <v>1016</v>
      </c>
      <c r="I100" s="147"/>
      <c r="L100" s="33"/>
      <c r="M100" s="148"/>
      <c r="T100" s="54"/>
      <c r="AT100" s="18" t="s">
        <v>161</v>
      </c>
      <c r="AU100" s="18" t="s">
        <v>82</v>
      </c>
    </row>
    <row r="101" spans="2:65" s="11" customFormat="1" ht="22.9" customHeight="1">
      <c r="B101" s="120"/>
      <c r="D101" s="121" t="s">
        <v>72</v>
      </c>
      <c r="E101" s="130" t="s">
        <v>1017</v>
      </c>
      <c r="F101" s="130" t="s">
        <v>1018</v>
      </c>
      <c r="I101" s="123"/>
      <c r="J101" s="131">
        <f>BK101</f>
        <v>0</v>
      </c>
      <c r="L101" s="120"/>
      <c r="M101" s="125"/>
      <c r="P101" s="126">
        <f>SUM(P102:P108)</f>
        <v>0</v>
      </c>
      <c r="R101" s="126">
        <f>SUM(R102:R108)</f>
        <v>0</v>
      </c>
      <c r="T101" s="127">
        <f>SUM(T102:T108)</f>
        <v>0</v>
      </c>
      <c r="AR101" s="121" t="s">
        <v>186</v>
      </c>
      <c r="AT101" s="128" t="s">
        <v>72</v>
      </c>
      <c r="AU101" s="128" t="s">
        <v>80</v>
      </c>
      <c r="AY101" s="121" t="s">
        <v>150</v>
      </c>
      <c r="BK101" s="129">
        <f>SUM(BK102:BK108)</f>
        <v>0</v>
      </c>
    </row>
    <row r="102" spans="2:65" s="1" customFormat="1" ht="16.5" customHeight="1">
      <c r="B102" s="33"/>
      <c r="C102" s="132" t="s">
        <v>157</v>
      </c>
      <c r="D102" s="132" t="s">
        <v>152</v>
      </c>
      <c r="E102" s="133" t="s">
        <v>1019</v>
      </c>
      <c r="F102" s="134" t="s">
        <v>1018</v>
      </c>
      <c r="G102" s="135" t="s">
        <v>1006</v>
      </c>
      <c r="H102" s="136">
        <v>1</v>
      </c>
      <c r="I102" s="137"/>
      <c r="J102" s="138">
        <f>ROUND(I102*H102,2)</f>
        <v>0</v>
      </c>
      <c r="K102" s="134" t="s">
        <v>156</v>
      </c>
      <c r="L102" s="33"/>
      <c r="M102" s="139" t="s">
        <v>28</v>
      </c>
      <c r="N102" s="140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991</v>
      </c>
      <c r="AT102" s="143" t="s">
        <v>152</v>
      </c>
      <c r="AU102" s="143" t="s">
        <v>82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991</v>
      </c>
      <c r="BM102" s="143" t="s">
        <v>1020</v>
      </c>
    </row>
    <row r="103" spans="2:65" s="1" customFormat="1" ht="11.25">
      <c r="B103" s="33"/>
      <c r="D103" s="145" t="s">
        <v>159</v>
      </c>
      <c r="F103" s="146" t="s">
        <v>1018</v>
      </c>
      <c r="I103" s="147"/>
      <c r="L103" s="33"/>
      <c r="M103" s="148"/>
      <c r="T103" s="54"/>
      <c r="AT103" s="18" t="s">
        <v>159</v>
      </c>
      <c r="AU103" s="18" t="s">
        <v>82</v>
      </c>
    </row>
    <row r="104" spans="2:65" s="1" customFormat="1" ht="11.25">
      <c r="B104" s="33"/>
      <c r="D104" s="149" t="s">
        <v>161</v>
      </c>
      <c r="F104" s="150" t="s">
        <v>1021</v>
      </c>
      <c r="I104" s="147"/>
      <c r="L104" s="33"/>
      <c r="M104" s="148"/>
      <c r="T104" s="54"/>
      <c r="AT104" s="18" t="s">
        <v>161</v>
      </c>
      <c r="AU104" s="18" t="s">
        <v>82</v>
      </c>
    </row>
    <row r="105" spans="2:65" s="1" customFormat="1" ht="175.5">
      <c r="B105" s="33"/>
      <c r="D105" s="145" t="s">
        <v>192</v>
      </c>
      <c r="F105" s="165" t="s">
        <v>1022</v>
      </c>
      <c r="I105" s="147"/>
      <c r="L105" s="33"/>
      <c r="M105" s="148"/>
      <c r="T105" s="54"/>
      <c r="AT105" s="18" t="s">
        <v>192</v>
      </c>
      <c r="AU105" s="18" t="s">
        <v>82</v>
      </c>
    </row>
    <row r="106" spans="2:65" s="1" customFormat="1" ht="16.5" customHeight="1">
      <c r="B106" s="33"/>
      <c r="C106" s="132" t="s">
        <v>186</v>
      </c>
      <c r="D106" s="132" t="s">
        <v>152</v>
      </c>
      <c r="E106" s="133" t="s">
        <v>1023</v>
      </c>
      <c r="F106" s="134" t="s">
        <v>1024</v>
      </c>
      <c r="G106" s="135" t="s">
        <v>1006</v>
      </c>
      <c r="H106" s="136">
        <v>1</v>
      </c>
      <c r="I106" s="137"/>
      <c r="J106" s="138">
        <f>ROUND(I106*H106,2)</f>
        <v>0</v>
      </c>
      <c r="K106" s="134" t="s">
        <v>156</v>
      </c>
      <c r="L106" s="33"/>
      <c r="M106" s="139" t="s">
        <v>28</v>
      </c>
      <c r="N106" s="140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991</v>
      </c>
      <c r="AT106" s="143" t="s">
        <v>152</v>
      </c>
      <c r="AU106" s="143" t="s">
        <v>82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991</v>
      </c>
      <c r="BM106" s="143" t="s">
        <v>1025</v>
      </c>
    </row>
    <row r="107" spans="2:65" s="1" customFormat="1" ht="11.25">
      <c r="B107" s="33"/>
      <c r="D107" s="145" t="s">
        <v>159</v>
      </c>
      <c r="F107" s="146" t="s">
        <v>1024</v>
      </c>
      <c r="I107" s="147"/>
      <c r="L107" s="33"/>
      <c r="M107" s="148"/>
      <c r="T107" s="54"/>
      <c r="AT107" s="18" t="s">
        <v>159</v>
      </c>
      <c r="AU107" s="18" t="s">
        <v>82</v>
      </c>
    </row>
    <row r="108" spans="2:65" s="1" customFormat="1" ht="11.25">
      <c r="B108" s="33"/>
      <c r="D108" s="149" t="s">
        <v>161</v>
      </c>
      <c r="F108" s="150" t="s">
        <v>1026</v>
      </c>
      <c r="I108" s="147"/>
      <c r="L108" s="33"/>
      <c r="M108" s="148"/>
      <c r="T108" s="54"/>
      <c r="AT108" s="18" t="s">
        <v>161</v>
      </c>
      <c r="AU108" s="18" t="s">
        <v>82</v>
      </c>
    </row>
    <row r="109" spans="2:65" s="11" customFormat="1" ht="22.9" customHeight="1">
      <c r="B109" s="120"/>
      <c r="D109" s="121" t="s">
        <v>72</v>
      </c>
      <c r="E109" s="130" t="s">
        <v>1027</v>
      </c>
      <c r="F109" s="130" t="s">
        <v>1028</v>
      </c>
      <c r="I109" s="123"/>
      <c r="J109" s="131">
        <f>BK109</f>
        <v>0</v>
      </c>
      <c r="L109" s="120"/>
      <c r="M109" s="125"/>
      <c r="P109" s="126">
        <f>SUM(P110:P114)</f>
        <v>0</v>
      </c>
      <c r="R109" s="126">
        <f>SUM(R110:R114)</f>
        <v>0</v>
      </c>
      <c r="T109" s="127">
        <f>SUM(T110:T114)</f>
        <v>0</v>
      </c>
      <c r="AR109" s="121" t="s">
        <v>186</v>
      </c>
      <c r="AT109" s="128" t="s">
        <v>72</v>
      </c>
      <c r="AU109" s="128" t="s">
        <v>80</v>
      </c>
      <c r="AY109" s="121" t="s">
        <v>150</v>
      </c>
      <c r="BK109" s="129">
        <f>SUM(BK110:BK114)</f>
        <v>0</v>
      </c>
    </row>
    <row r="110" spans="2:65" s="1" customFormat="1" ht="16.5" customHeight="1">
      <c r="B110" s="33"/>
      <c r="C110" s="132" t="s">
        <v>196</v>
      </c>
      <c r="D110" s="132" t="s">
        <v>152</v>
      </c>
      <c r="E110" s="133" t="s">
        <v>1029</v>
      </c>
      <c r="F110" s="134" t="s">
        <v>1030</v>
      </c>
      <c r="G110" s="135" t="s">
        <v>1006</v>
      </c>
      <c r="H110" s="136">
        <v>1</v>
      </c>
      <c r="I110" s="137"/>
      <c r="J110" s="138">
        <f>ROUND(I110*H110,2)</f>
        <v>0</v>
      </c>
      <c r="K110" s="134" t="s">
        <v>156</v>
      </c>
      <c r="L110" s="33"/>
      <c r="M110" s="139" t="s">
        <v>28</v>
      </c>
      <c r="N110" s="140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991</v>
      </c>
      <c r="AT110" s="143" t="s">
        <v>152</v>
      </c>
      <c r="AU110" s="143" t="s">
        <v>82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991</v>
      </c>
      <c r="BM110" s="143" t="s">
        <v>1031</v>
      </c>
    </row>
    <row r="111" spans="2:65" s="1" customFormat="1" ht="11.25">
      <c r="B111" s="33"/>
      <c r="D111" s="145" t="s">
        <v>159</v>
      </c>
      <c r="F111" s="146" t="s">
        <v>1030</v>
      </c>
      <c r="I111" s="147"/>
      <c r="L111" s="33"/>
      <c r="M111" s="148"/>
      <c r="T111" s="54"/>
      <c r="AT111" s="18" t="s">
        <v>159</v>
      </c>
      <c r="AU111" s="18" t="s">
        <v>82</v>
      </c>
    </row>
    <row r="112" spans="2:65" s="1" customFormat="1" ht="11.25">
      <c r="B112" s="33"/>
      <c r="D112" s="149" t="s">
        <v>161</v>
      </c>
      <c r="F112" s="150" t="s">
        <v>1032</v>
      </c>
      <c r="I112" s="147"/>
      <c r="L112" s="33"/>
      <c r="M112" s="148"/>
      <c r="T112" s="54"/>
      <c r="AT112" s="18" t="s">
        <v>161</v>
      </c>
      <c r="AU112" s="18" t="s">
        <v>82</v>
      </c>
    </row>
    <row r="113" spans="2:65" s="1" customFormat="1" ht="16.5" customHeight="1">
      <c r="B113" s="33"/>
      <c r="C113" s="132" t="s">
        <v>205</v>
      </c>
      <c r="D113" s="132" t="s">
        <v>152</v>
      </c>
      <c r="E113" s="133" t="s">
        <v>1033</v>
      </c>
      <c r="F113" s="134" t="s">
        <v>1432</v>
      </c>
      <c r="G113" s="135" t="s">
        <v>1006</v>
      </c>
      <c r="H113" s="136">
        <v>1</v>
      </c>
      <c r="I113" s="137"/>
      <c r="J113" s="138">
        <f>ROUND(I113*H113,2)</f>
        <v>0</v>
      </c>
      <c r="K113" s="134" t="s">
        <v>28</v>
      </c>
      <c r="L113" s="33"/>
      <c r="M113" s="139" t="s">
        <v>28</v>
      </c>
      <c r="N113" s="140" t="s">
        <v>44</v>
      </c>
      <c r="P113" s="141">
        <f>O113*H113</f>
        <v>0</v>
      </c>
      <c r="Q113" s="141">
        <v>0</v>
      </c>
      <c r="R113" s="141">
        <f>Q113*H113</f>
        <v>0</v>
      </c>
      <c r="S113" s="141">
        <v>0</v>
      </c>
      <c r="T113" s="142">
        <f>S113*H113</f>
        <v>0</v>
      </c>
      <c r="AR113" s="143" t="s">
        <v>991</v>
      </c>
      <c r="AT113" s="143" t="s">
        <v>152</v>
      </c>
      <c r="AU113" s="143" t="s">
        <v>82</v>
      </c>
      <c r="AY113" s="18" t="s">
        <v>150</v>
      </c>
      <c r="BE113" s="144">
        <f>IF(N113="základní",J113,0)</f>
        <v>0</v>
      </c>
      <c r="BF113" s="144">
        <f>IF(N113="snížená",J113,0)</f>
        <v>0</v>
      </c>
      <c r="BG113" s="144">
        <f>IF(N113="zákl. přenesená",J113,0)</f>
        <v>0</v>
      </c>
      <c r="BH113" s="144">
        <f>IF(N113="sníž. přenesená",J113,0)</f>
        <v>0</v>
      </c>
      <c r="BI113" s="144">
        <f>IF(N113="nulová",J113,0)</f>
        <v>0</v>
      </c>
      <c r="BJ113" s="18" t="s">
        <v>80</v>
      </c>
      <c r="BK113" s="144">
        <f>ROUND(I113*H113,2)</f>
        <v>0</v>
      </c>
      <c r="BL113" s="18" t="s">
        <v>991</v>
      </c>
      <c r="BM113" s="143" t="s">
        <v>1035</v>
      </c>
    </row>
    <row r="114" spans="2:65" s="1" customFormat="1" ht="11.25">
      <c r="B114" s="33"/>
      <c r="D114" s="145" t="s">
        <v>159</v>
      </c>
      <c r="F114" s="146" t="s">
        <v>1432</v>
      </c>
      <c r="I114" s="147"/>
      <c r="L114" s="33"/>
      <c r="M114" s="189"/>
      <c r="N114" s="190"/>
      <c r="O114" s="190"/>
      <c r="P114" s="190"/>
      <c r="Q114" s="190"/>
      <c r="R114" s="190"/>
      <c r="S114" s="190"/>
      <c r="T114" s="191"/>
      <c r="AT114" s="18" t="s">
        <v>159</v>
      </c>
      <c r="AU114" s="18" t="s">
        <v>82</v>
      </c>
    </row>
    <row r="115" spans="2:65" s="1" customFormat="1" ht="6.95" customHeight="1"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33"/>
    </row>
  </sheetData>
  <sheetProtection algorithmName="SHA-512" hashValue="yZk/PeI19pN3BDO26RWnMECbrtYITixbJdDDWmxYHuZ5ub6HuJhkn+0EPvIjw5NDst7owiKZvs63/xhAk/XavQ==" saltValue="cNjfC5BS8Xv83s1iYB00Rji3/Sd5h89lH7IQd0Q4/whveDuFNLDrI30wElWvSZ2eNoiNKK8DY53hlIdUbojhhg==" spinCount="100000" sheet="1" objects="1" scenarios="1" formatColumns="0" formatRows="0" autoFilter="0"/>
  <autoFilter ref="C88:K114" xr:uid="{00000000-0009-0000-0000-000009000000}"/>
  <mergeCells count="12">
    <mergeCell ref="E81:H81"/>
    <mergeCell ref="L2:V2"/>
    <mergeCell ref="E50:H50"/>
    <mergeCell ref="E52:H52"/>
    <mergeCell ref="E54:H54"/>
    <mergeCell ref="E77:H77"/>
    <mergeCell ref="E79:H79"/>
    <mergeCell ref="E7:H7"/>
    <mergeCell ref="E9:H9"/>
    <mergeCell ref="E11:H11"/>
    <mergeCell ref="E20:H20"/>
    <mergeCell ref="E29:H29"/>
  </mergeCells>
  <hyperlinks>
    <hyperlink ref="F94" r:id="rId1" xr:uid="{00000000-0004-0000-0900-000000000000}"/>
    <hyperlink ref="F97" r:id="rId2" xr:uid="{00000000-0004-0000-0900-000001000000}"/>
    <hyperlink ref="F100" r:id="rId3" xr:uid="{00000000-0004-0000-0900-000002000000}"/>
    <hyperlink ref="F104" r:id="rId4" xr:uid="{00000000-0004-0000-0900-000003000000}"/>
    <hyperlink ref="F108" r:id="rId5" xr:uid="{00000000-0004-0000-0900-000004000000}"/>
    <hyperlink ref="F112" r:id="rId6" xr:uid="{00000000-0004-0000-0900-000005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7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M488"/>
  <sheetViews>
    <sheetView showGridLines="0" topLeftCell="A118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112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1433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1434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ROUND(J97,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ROUND((SUM(BE97:BE487)),  2)</f>
        <v>0</v>
      </c>
      <c r="I35" s="94">
        <v>0.21</v>
      </c>
      <c r="J35" s="84">
        <f>ROUND(((SUM(BE97:BE487))*I35),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ROUND((SUM(BF97:BF487)),  2)</f>
        <v>0</v>
      </c>
      <c r="I36" s="94">
        <v>0.12</v>
      </c>
      <c r="J36" s="84">
        <f>ROUND(((SUM(BF97:BF487))*I36),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ROUND((SUM(BG97:BG487)),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ROUND((SUM(BH97:BH487)),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ROUND((SUM(BI97:BI487)),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1433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104 - Komunikace a zpevněné plochy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J97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126</v>
      </c>
      <c r="E64" s="106"/>
      <c r="F64" s="106"/>
      <c r="G64" s="106"/>
      <c r="H64" s="106"/>
      <c r="I64" s="106"/>
      <c r="J64" s="107">
        <f>J98</f>
        <v>0</v>
      </c>
      <c r="L64" s="104"/>
    </row>
    <row r="65" spans="2:12" s="9" customFormat="1" ht="19.899999999999999" customHeight="1">
      <c r="B65" s="108"/>
      <c r="D65" s="109" t="s">
        <v>127</v>
      </c>
      <c r="E65" s="110"/>
      <c r="F65" s="110"/>
      <c r="G65" s="110"/>
      <c r="H65" s="110"/>
      <c r="I65" s="110"/>
      <c r="J65" s="111">
        <f>J99</f>
        <v>0</v>
      </c>
      <c r="L65" s="108"/>
    </row>
    <row r="66" spans="2:12" s="9" customFormat="1" ht="19.899999999999999" customHeight="1">
      <c r="B66" s="108"/>
      <c r="D66" s="109" t="s">
        <v>128</v>
      </c>
      <c r="E66" s="110"/>
      <c r="F66" s="110"/>
      <c r="G66" s="110"/>
      <c r="H66" s="110"/>
      <c r="I66" s="110"/>
      <c r="J66" s="111">
        <f>J197</f>
        <v>0</v>
      </c>
      <c r="L66" s="108"/>
    </row>
    <row r="67" spans="2:12" s="9" customFormat="1" ht="19.899999999999999" customHeight="1">
      <c r="B67" s="108"/>
      <c r="D67" s="109" t="s">
        <v>129</v>
      </c>
      <c r="E67" s="110"/>
      <c r="F67" s="110"/>
      <c r="G67" s="110"/>
      <c r="H67" s="110"/>
      <c r="I67" s="110"/>
      <c r="J67" s="111">
        <f>J212</f>
        <v>0</v>
      </c>
      <c r="L67" s="108"/>
    </row>
    <row r="68" spans="2:12" s="9" customFormat="1" ht="19.899999999999999" customHeight="1">
      <c r="B68" s="108"/>
      <c r="D68" s="109" t="s">
        <v>1435</v>
      </c>
      <c r="E68" s="110"/>
      <c r="F68" s="110"/>
      <c r="G68" s="110"/>
      <c r="H68" s="110"/>
      <c r="I68" s="110"/>
      <c r="J68" s="111">
        <f>J257</f>
        <v>0</v>
      </c>
      <c r="L68" s="108"/>
    </row>
    <row r="69" spans="2:12" s="9" customFormat="1" ht="19.899999999999999" customHeight="1">
      <c r="B69" s="108"/>
      <c r="D69" s="109" t="s">
        <v>130</v>
      </c>
      <c r="E69" s="110"/>
      <c r="F69" s="110"/>
      <c r="G69" s="110"/>
      <c r="H69" s="110"/>
      <c r="I69" s="110"/>
      <c r="J69" s="111">
        <f>J262</f>
        <v>0</v>
      </c>
      <c r="L69" s="108"/>
    </row>
    <row r="70" spans="2:12" s="9" customFormat="1" ht="19.899999999999999" customHeight="1">
      <c r="B70" s="108"/>
      <c r="D70" s="109" t="s">
        <v>131</v>
      </c>
      <c r="E70" s="110"/>
      <c r="F70" s="110"/>
      <c r="G70" s="110"/>
      <c r="H70" s="110"/>
      <c r="I70" s="110"/>
      <c r="J70" s="111">
        <f>J300</f>
        <v>0</v>
      </c>
      <c r="L70" s="108"/>
    </row>
    <row r="71" spans="2:12" s="9" customFormat="1" ht="14.85" customHeight="1">
      <c r="B71" s="108"/>
      <c r="D71" s="109" t="s">
        <v>132</v>
      </c>
      <c r="E71" s="110"/>
      <c r="F71" s="110"/>
      <c r="G71" s="110"/>
      <c r="H71" s="110"/>
      <c r="I71" s="110"/>
      <c r="J71" s="111">
        <f>J406</f>
        <v>0</v>
      </c>
      <c r="L71" s="108"/>
    </row>
    <row r="72" spans="2:12" s="9" customFormat="1" ht="19.899999999999999" customHeight="1">
      <c r="B72" s="108"/>
      <c r="D72" s="109" t="s">
        <v>133</v>
      </c>
      <c r="E72" s="110"/>
      <c r="F72" s="110"/>
      <c r="G72" s="110"/>
      <c r="H72" s="110"/>
      <c r="I72" s="110"/>
      <c r="J72" s="111">
        <f>J432</f>
        <v>0</v>
      </c>
      <c r="L72" s="108"/>
    </row>
    <row r="73" spans="2:12" s="9" customFormat="1" ht="19.899999999999999" customHeight="1">
      <c r="B73" s="108"/>
      <c r="D73" s="109" t="s">
        <v>134</v>
      </c>
      <c r="E73" s="110"/>
      <c r="F73" s="110"/>
      <c r="G73" s="110"/>
      <c r="H73" s="110"/>
      <c r="I73" s="110"/>
      <c r="J73" s="111">
        <f>J478</f>
        <v>0</v>
      </c>
      <c r="L73" s="108"/>
    </row>
    <row r="74" spans="2:12" s="8" customFormat="1" ht="24.95" customHeight="1">
      <c r="B74" s="104"/>
      <c r="D74" s="105" t="s">
        <v>1436</v>
      </c>
      <c r="E74" s="106"/>
      <c r="F74" s="106"/>
      <c r="G74" s="106"/>
      <c r="H74" s="106"/>
      <c r="I74" s="106"/>
      <c r="J74" s="107">
        <f>J482</f>
        <v>0</v>
      </c>
      <c r="L74" s="104"/>
    </row>
    <row r="75" spans="2:12" s="9" customFormat="1" ht="19.899999999999999" customHeight="1">
      <c r="B75" s="108"/>
      <c r="D75" s="109" t="s">
        <v>1437</v>
      </c>
      <c r="E75" s="110"/>
      <c r="F75" s="110"/>
      <c r="G75" s="110"/>
      <c r="H75" s="110"/>
      <c r="I75" s="110"/>
      <c r="J75" s="111">
        <f>J483</f>
        <v>0</v>
      </c>
      <c r="L75" s="108"/>
    </row>
    <row r="76" spans="2:12" s="1" customFormat="1" ht="21.75" customHeight="1">
      <c r="B76" s="33"/>
      <c r="L76" s="33"/>
    </row>
    <row r="77" spans="2:12" s="1" customFormat="1" ht="6.95" customHeight="1">
      <c r="B77" s="42"/>
      <c r="C77" s="43"/>
      <c r="D77" s="43"/>
      <c r="E77" s="43"/>
      <c r="F77" s="43"/>
      <c r="G77" s="43"/>
      <c r="H77" s="43"/>
      <c r="I77" s="43"/>
      <c r="J77" s="43"/>
      <c r="K77" s="43"/>
      <c r="L77" s="33"/>
    </row>
    <row r="81" spans="2:20" s="1" customFormat="1" ht="6.95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33"/>
    </row>
    <row r="82" spans="2:20" s="1" customFormat="1" ht="24.95" customHeight="1">
      <c r="B82" s="33"/>
      <c r="C82" s="22" t="s">
        <v>135</v>
      </c>
      <c r="L82" s="33"/>
    </row>
    <row r="83" spans="2:20" s="1" customFormat="1" ht="6.95" customHeight="1">
      <c r="B83" s="33"/>
      <c r="L83" s="33"/>
    </row>
    <row r="84" spans="2:20" s="1" customFormat="1" ht="12" customHeight="1">
      <c r="B84" s="33"/>
      <c r="C84" s="28" t="s">
        <v>16</v>
      </c>
      <c r="L84" s="33"/>
    </row>
    <row r="85" spans="2:20" s="1" customFormat="1" ht="16.5" customHeight="1">
      <c r="B85" s="33"/>
      <c r="E85" s="321" t="str">
        <f>E7</f>
        <v>Roudnice nad Labem - přechody v centru města</v>
      </c>
      <c r="F85" s="322"/>
      <c r="G85" s="322"/>
      <c r="H85" s="322"/>
      <c r="L85" s="33"/>
    </row>
    <row r="86" spans="2:20" ht="12" customHeight="1">
      <c r="B86" s="21"/>
      <c r="C86" s="28" t="s">
        <v>118</v>
      </c>
      <c r="L86" s="21"/>
    </row>
    <row r="87" spans="2:20" s="1" customFormat="1" ht="16.5" customHeight="1">
      <c r="B87" s="33"/>
      <c r="E87" s="321" t="s">
        <v>1433</v>
      </c>
      <c r="F87" s="323"/>
      <c r="G87" s="323"/>
      <c r="H87" s="323"/>
      <c r="L87" s="33"/>
    </row>
    <row r="88" spans="2:20" s="1" customFormat="1" ht="12" customHeight="1">
      <c r="B88" s="33"/>
      <c r="C88" s="28" t="s">
        <v>120</v>
      </c>
      <c r="L88" s="33"/>
    </row>
    <row r="89" spans="2:20" s="1" customFormat="1" ht="16.5" customHeight="1">
      <c r="B89" s="33"/>
      <c r="E89" s="285" t="str">
        <f>E11</f>
        <v>SO 104 - Komunikace a zpevněné plochy</v>
      </c>
      <c r="F89" s="323"/>
      <c r="G89" s="323"/>
      <c r="H89" s="323"/>
      <c r="L89" s="33"/>
    </row>
    <row r="90" spans="2:20" s="1" customFormat="1" ht="6.95" customHeight="1">
      <c r="B90" s="33"/>
      <c r="L90" s="33"/>
    </row>
    <row r="91" spans="2:20" s="1" customFormat="1" ht="12" customHeight="1">
      <c r="B91" s="33"/>
      <c r="C91" s="28" t="s">
        <v>22</v>
      </c>
      <c r="F91" s="26" t="str">
        <f>F14</f>
        <v>Roudnice nad Labem</v>
      </c>
      <c r="I91" s="28" t="s">
        <v>24</v>
      </c>
      <c r="J91" s="50" t="str">
        <f>IF(J14="","",J14)</f>
        <v>17. 9. 2024</v>
      </c>
      <c r="L91" s="33"/>
    </row>
    <row r="92" spans="2:20" s="1" customFormat="1" ht="6.95" customHeight="1">
      <c r="B92" s="33"/>
      <c r="L92" s="33"/>
    </row>
    <row r="93" spans="2:20" s="1" customFormat="1" ht="15.2" customHeight="1">
      <c r="B93" s="33"/>
      <c r="C93" s="28" t="s">
        <v>26</v>
      </c>
      <c r="F93" s="26" t="str">
        <f>E17</f>
        <v xml:space="preserve"> </v>
      </c>
      <c r="I93" s="28" t="s">
        <v>33</v>
      </c>
      <c r="J93" s="31" t="str">
        <f>E23</f>
        <v>PK dopravní s.r.o.</v>
      </c>
      <c r="L93" s="33"/>
    </row>
    <row r="94" spans="2:20" s="1" customFormat="1" ht="15.2" customHeight="1">
      <c r="B94" s="33"/>
      <c r="C94" s="28" t="s">
        <v>31</v>
      </c>
      <c r="F94" s="26" t="str">
        <f>IF(E20="","",E20)</f>
        <v>Vyplň údaj</v>
      </c>
      <c r="I94" s="28" t="s">
        <v>36</v>
      </c>
      <c r="J94" s="31" t="str">
        <f>E26</f>
        <v xml:space="preserve"> </v>
      </c>
      <c r="L94" s="33"/>
    </row>
    <row r="95" spans="2:20" s="1" customFormat="1" ht="10.35" customHeight="1">
      <c r="B95" s="33"/>
      <c r="L95" s="33"/>
    </row>
    <row r="96" spans="2:20" s="10" customFormat="1" ht="29.25" customHeight="1">
      <c r="B96" s="112"/>
      <c r="C96" s="113" t="s">
        <v>136</v>
      </c>
      <c r="D96" s="114" t="s">
        <v>58</v>
      </c>
      <c r="E96" s="114" t="s">
        <v>54</v>
      </c>
      <c r="F96" s="114" t="s">
        <v>55</v>
      </c>
      <c r="G96" s="114" t="s">
        <v>137</v>
      </c>
      <c r="H96" s="114" t="s">
        <v>138</v>
      </c>
      <c r="I96" s="114" t="s">
        <v>139</v>
      </c>
      <c r="J96" s="114" t="s">
        <v>124</v>
      </c>
      <c r="K96" s="115" t="s">
        <v>140</v>
      </c>
      <c r="L96" s="112"/>
      <c r="M96" s="57" t="s">
        <v>28</v>
      </c>
      <c r="N96" s="58" t="s">
        <v>43</v>
      </c>
      <c r="O96" s="58" t="s">
        <v>141</v>
      </c>
      <c r="P96" s="58" t="s">
        <v>142</v>
      </c>
      <c r="Q96" s="58" t="s">
        <v>143</v>
      </c>
      <c r="R96" s="58" t="s">
        <v>144</v>
      </c>
      <c r="S96" s="58" t="s">
        <v>145</v>
      </c>
      <c r="T96" s="59" t="s">
        <v>146</v>
      </c>
    </row>
    <row r="97" spans="2:65" s="1" customFormat="1" ht="22.9" customHeight="1">
      <c r="B97" s="33"/>
      <c r="C97" s="62" t="s">
        <v>147</v>
      </c>
      <c r="J97" s="116">
        <f>BK97</f>
        <v>0</v>
      </c>
      <c r="L97" s="33"/>
      <c r="M97" s="60"/>
      <c r="N97" s="51"/>
      <c r="O97" s="51"/>
      <c r="P97" s="117">
        <f>P98+P482</f>
        <v>0</v>
      </c>
      <c r="Q97" s="51"/>
      <c r="R97" s="117">
        <f>R98+R482</f>
        <v>24.082079200000003</v>
      </c>
      <c r="S97" s="51"/>
      <c r="T97" s="118">
        <f>T98+T482</f>
        <v>24.337250000000001</v>
      </c>
      <c r="AT97" s="18" t="s">
        <v>72</v>
      </c>
      <c r="AU97" s="18" t="s">
        <v>125</v>
      </c>
      <c r="BK97" s="119">
        <f>BK98+BK482</f>
        <v>0</v>
      </c>
    </row>
    <row r="98" spans="2:65" s="11" customFormat="1" ht="25.9" customHeight="1">
      <c r="B98" s="120"/>
      <c r="D98" s="121" t="s">
        <v>72</v>
      </c>
      <c r="E98" s="122" t="s">
        <v>148</v>
      </c>
      <c r="F98" s="122" t="s">
        <v>149</v>
      </c>
      <c r="I98" s="123"/>
      <c r="J98" s="124">
        <f>BK98</f>
        <v>0</v>
      </c>
      <c r="L98" s="120"/>
      <c r="M98" s="125"/>
      <c r="P98" s="126">
        <f>P99+P197+P212+P257+P262+P300+P432+P478</f>
        <v>0</v>
      </c>
      <c r="R98" s="126">
        <f>R99+R197+R212+R257+R262+R300+R432+R478</f>
        <v>24.081984200000001</v>
      </c>
      <c r="T98" s="127">
        <f>T99+T197+T212+T257+T262+T300+T432+T478</f>
        <v>24.337250000000001</v>
      </c>
      <c r="AR98" s="121" t="s">
        <v>80</v>
      </c>
      <c r="AT98" s="128" t="s">
        <v>72</v>
      </c>
      <c r="AU98" s="128" t="s">
        <v>73</v>
      </c>
      <c r="AY98" s="121" t="s">
        <v>150</v>
      </c>
      <c r="BK98" s="129">
        <f>BK99+BK197+BK212+BK257+BK262+BK300+BK432+BK478</f>
        <v>0</v>
      </c>
    </row>
    <row r="99" spans="2:65" s="11" customFormat="1" ht="22.9" customHeight="1">
      <c r="B99" s="120"/>
      <c r="D99" s="121" t="s">
        <v>72</v>
      </c>
      <c r="E99" s="130" t="s">
        <v>80</v>
      </c>
      <c r="F99" s="130" t="s">
        <v>151</v>
      </c>
      <c r="I99" s="123"/>
      <c r="J99" s="131">
        <f>BK99</f>
        <v>0</v>
      </c>
      <c r="L99" s="120"/>
      <c r="M99" s="125"/>
      <c r="P99" s="126">
        <f>SUM(P100:P196)</f>
        <v>0</v>
      </c>
      <c r="R99" s="126">
        <f>SUM(R100:R196)</f>
        <v>6.9603190000000001</v>
      </c>
      <c r="T99" s="127">
        <f>SUM(T100:T196)</f>
        <v>0</v>
      </c>
      <c r="AR99" s="121" t="s">
        <v>80</v>
      </c>
      <c r="AT99" s="128" t="s">
        <v>72</v>
      </c>
      <c r="AU99" s="128" t="s">
        <v>80</v>
      </c>
      <c r="AY99" s="121" t="s">
        <v>150</v>
      </c>
      <c r="BK99" s="129">
        <f>SUM(BK100:BK196)</f>
        <v>0</v>
      </c>
    </row>
    <row r="100" spans="2:65" s="1" customFormat="1" ht="33" customHeight="1">
      <c r="B100" s="33"/>
      <c r="C100" s="132" t="s">
        <v>80</v>
      </c>
      <c r="D100" s="132" t="s">
        <v>152</v>
      </c>
      <c r="E100" s="133" t="s">
        <v>1038</v>
      </c>
      <c r="F100" s="134" t="s">
        <v>1039</v>
      </c>
      <c r="G100" s="135" t="s">
        <v>155</v>
      </c>
      <c r="H100" s="136">
        <v>5.274</v>
      </c>
      <c r="I100" s="137"/>
      <c r="J100" s="138">
        <f>ROUND(I100*H100,2)</f>
        <v>0</v>
      </c>
      <c r="K100" s="134" t="s">
        <v>156</v>
      </c>
      <c r="L100" s="33"/>
      <c r="M100" s="139" t="s">
        <v>28</v>
      </c>
      <c r="N100" s="140" t="s">
        <v>44</v>
      </c>
      <c r="P100" s="141">
        <f>O100*H100</f>
        <v>0</v>
      </c>
      <c r="Q100" s="141">
        <v>0</v>
      </c>
      <c r="R100" s="141">
        <f>Q100*H100</f>
        <v>0</v>
      </c>
      <c r="S100" s="141">
        <v>0</v>
      </c>
      <c r="T100" s="142">
        <f>S100*H100</f>
        <v>0</v>
      </c>
      <c r="AR100" s="143" t="s">
        <v>157</v>
      </c>
      <c r="AT100" s="143" t="s">
        <v>152</v>
      </c>
      <c r="AU100" s="143" t="s">
        <v>82</v>
      </c>
      <c r="AY100" s="18" t="s">
        <v>150</v>
      </c>
      <c r="BE100" s="144">
        <f>IF(N100="základní",J100,0)</f>
        <v>0</v>
      </c>
      <c r="BF100" s="144">
        <f>IF(N100="snížená",J100,0)</f>
        <v>0</v>
      </c>
      <c r="BG100" s="144">
        <f>IF(N100="zákl. přenesená",J100,0)</f>
        <v>0</v>
      </c>
      <c r="BH100" s="144">
        <f>IF(N100="sníž. přenesená",J100,0)</f>
        <v>0</v>
      </c>
      <c r="BI100" s="144">
        <f>IF(N100="nulová",J100,0)</f>
        <v>0</v>
      </c>
      <c r="BJ100" s="18" t="s">
        <v>80</v>
      </c>
      <c r="BK100" s="144">
        <f>ROUND(I100*H100,2)</f>
        <v>0</v>
      </c>
      <c r="BL100" s="18" t="s">
        <v>157</v>
      </c>
      <c r="BM100" s="143" t="s">
        <v>1438</v>
      </c>
    </row>
    <row r="101" spans="2:65" s="1" customFormat="1" ht="19.5">
      <c r="B101" s="33"/>
      <c r="D101" s="145" t="s">
        <v>159</v>
      </c>
      <c r="F101" s="146" t="s">
        <v>1041</v>
      </c>
      <c r="I101" s="147"/>
      <c r="L101" s="33"/>
      <c r="M101" s="148"/>
      <c r="T101" s="54"/>
      <c r="AT101" s="18" t="s">
        <v>159</v>
      </c>
      <c r="AU101" s="18" t="s">
        <v>82</v>
      </c>
    </row>
    <row r="102" spans="2:65" s="1" customFormat="1" ht="11.25">
      <c r="B102" s="33"/>
      <c r="D102" s="149" t="s">
        <v>161</v>
      </c>
      <c r="F102" s="150" t="s">
        <v>1042</v>
      </c>
      <c r="I102" s="147"/>
      <c r="L102" s="33"/>
      <c r="M102" s="148"/>
      <c r="T102" s="54"/>
      <c r="AT102" s="18" t="s">
        <v>161</v>
      </c>
      <c r="AU102" s="18" t="s">
        <v>82</v>
      </c>
    </row>
    <row r="103" spans="2:65" s="12" customFormat="1" ht="11.25">
      <c r="B103" s="151"/>
      <c r="D103" s="145" t="s">
        <v>163</v>
      </c>
      <c r="E103" s="152" t="s">
        <v>28</v>
      </c>
      <c r="F103" s="153" t="s">
        <v>1439</v>
      </c>
      <c r="H103" s="154">
        <v>5.274</v>
      </c>
      <c r="I103" s="155"/>
      <c r="L103" s="151"/>
      <c r="M103" s="156"/>
      <c r="T103" s="157"/>
      <c r="AT103" s="152" t="s">
        <v>163</v>
      </c>
      <c r="AU103" s="152" t="s">
        <v>82</v>
      </c>
      <c r="AV103" s="12" t="s">
        <v>82</v>
      </c>
      <c r="AW103" s="12" t="s">
        <v>35</v>
      </c>
      <c r="AX103" s="12" t="s">
        <v>80</v>
      </c>
      <c r="AY103" s="152" t="s">
        <v>150</v>
      </c>
    </row>
    <row r="104" spans="2:65" s="1" customFormat="1" ht="24.2" customHeight="1">
      <c r="B104" s="33"/>
      <c r="C104" s="132" t="s">
        <v>82</v>
      </c>
      <c r="D104" s="132" t="s">
        <v>152</v>
      </c>
      <c r="E104" s="133" t="s">
        <v>168</v>
      </c>
      <c r="F104" s="134" t="s">
        <v>169</v>
      </c>
      <c r="G104" s="135" t="s">
        <v>155</v>
      </c>
      <c r="H104" s="136">
        <v>5.274</v>
      </c>
      <c r="I104" s="137"/>
      <c r="J104" s="138">
        <f>ROUND(I104*H104,2)</f>
        <v>0</v>
      </c>
      <c r="K104" s="134" t="s">
        <v>156</v>
      </c>
      <c r="L104" s="33"/>
      <c r="M104" s="139" t="s">
        <v>28</v>
      </c>
      <c r="N104" s="140" t="s">
        <v>44</v>
      </c>
      <c r="P104" s="141">
        <f>O104*H104</f>
        <v>0</v>
      </c>
      <c r="Q104" s="141">
        <v>0</v>
      </c>
      <c r="R104" s="141">
        <f>Q104*H104</f>
        <v>0</v>
      </c>
      <c r="S104" s="141">
        <v>0</v>
      </c>
      <c r="T104" s="142">
        <f>S104*H104</f>
        <v>0</v>
      </c>
      <c r="AR104" s="143" t="s">
        <v>157</v>
      </c>
      <c r="AT104" s="143" t="s">
        <v>152</v>
      </c>
      <c r="AU104" s="143" t="s">
        <v>82</v>
      </c>
      <c r="AY104" s="18" t="s">
        <v>150</v>
      </c>
      <c r="BE104" s="144">
        <f>IF(N104="základní",J104,0)</f>
        <v>0</v>
      </c>
      <c r="BF104" s="144">
        <f>IF(N104="snížená",J104,0)</f>
        <v>0</v>
      </c>
      <c r="BG104" s="144">
        <f>IF(N104="zákl. přenesená",J104,0)</f>
        <v>0</v>
      </c>
      <c r="BH104" s="144">
        <f>IF(N104="sníž. přenesená",J104,0)</f>
        <v>0</v>
      </c>
      <c r="BI104" s="144">
        <f>IF(N104="nulová",J104,0)</f>
        <v>0</v>
      </c>
      <c r="BJ104" s="18" t="s">
        <v>80</v>
      </c>
      <c r="BK104" s="144">
        <f>ROUND(I104*H104,2)</f>
        <v>0</v>
      </c>
      <c r="BL104" s="18" t="s">
        <v>157</v>
      </c>
      <c r="BM104" s="143" t="s">
        <v>170</v>
      </c>
    </row>
    <row r="105" spans="2:65" s="1" customFormat="1" ht="19.5">
      <c r="B105" s="33"/>
      <c r="D105" s="145" t="s">
        <v>159</v>
      </c>
      <c r="F105" s="146" t="s">
        <v>171</v>
      </c>
      <c r="I105" s="147"/>
      <c r="L105" s="33"/>
      <c r="M105" s="148"/>
      <c r="T105" s="54"/>
      <c r="AT105" s="18" t="s">
        <v>159</v>
      </c>
      <c r="AU105" s="18" t="s">
        <v>82</v>
      </c>
    </row>
    <row r="106" spans="2:65" s="1" customFormat="1" ht="11.25">
      <c r="B106" s="33"/>
      <c r="D106" s="149" t="s">
        <v>161</v>
      </c>
      <c r="F106" s="150" t="s">
        <v>172</v>
      </c>
      <c r="I106" s="147"/>
      <c r="L106" s="33"/>
      <c r="M106" s="148"/>
      <c r="T106" s="54"/>
      <c r="AT106" s="18" t="s">
        <v>161</v>
      </c>
      <c r="AU106" s="18" t="s">
        <v>82</v>
      </c>
    </row>
    <row r="107" spans="2:65" s="12" customFormat="1" ht="11.25">
      <c r="B107" s="151"/>
      <c r="D107" s="145" t="s">
        <v>163</v>
      </c>
      <c r="E107" s="152" t="s">
        <v>28</v>
      </c>
      <c r="F107" s="153" t="s">
        <v>1440</v>
      </c>
      <c r="H107" s="154">
        <v>5.274</v>
      </c>
      <c r="I107" s="155"/>
      <c r="L107" s="151"/>
      <c r="M107" s="156"/>
      <c r="T107" s="157"/>
      <c r="AT107" s="152" t="s">
        <v>163</v>
      </c>
      <c r="AU107" s="152" t="s">
        <v>82</v>
      </c>
      <c r="AV107" s="12" t="s">
        <v>82</v>
      </c>
      <c r="AW107" s="12" t="s">
        <v>35</v>
      </c>
      <c r="AX107" s="12" t="s">
        <v>80</v>
      </c>
      <c r="AY107" s="152" t="s">
        <v>150</v>
      </c>
    </row>
    <row r="108" spans="2:65" s="1" customFormat="1" ht="33" customHeight="1">
      <c r="B108" s="33"/>
      <c r="C108" s="132" t="s">
        <v>173</v>
      </c>
      <c r="D108" s="132" t="s">
        <v>152</v>
      </c>
      <c r="E108" s="133" t="s">
        <v>1441</v>
      </c>
      <c r="F108" s="134" t="s">
        <v>1442</v>
      </c>
      <c r="G108" s="135" t="s">
        <v>155</v>
      </c>
      <c r="H108" s="136">
        <v>1</v>
      </c>
      <c r="I108" s="137"/>
      <c r="J108" s="138">
        <f>ROUND(I108*H108,2)</f>
        <v>0</v>
      </c>
      <c r="K108" s="134" t="s">
        <v>156</v>
      </c>
      <c r="L108" s="33"/>
      <c r="M108" s="139" t="s">
        <v>28</v>
      </c>
      <c r="N108" s="140" t="s">
        <v>44</v>
      </c>
      <c r="P108" s="141">
        <f>O108*H108</f>
        <v>0</v>
      </c>
      <c r="Q108" s="141">
        <v>0</v>
      </c>
      <c r="R108" s="141">
        <f>Q108*H108</f>
        <v>0</v>
      </c>
      <c r="S108" s="141">
        <v>0</v>
      </c>
      <c r="T108" s="142">
        <f>S108*H108</f>
        <v>0</v>
      </c>
      <c r="AR108" s="143" t="s">
        <v>157</v>
      </c>
      <c r="AT108" s="143" t="s">
        <v>152</v>
      </c>
      <c r="AU108" s="143" t="s">
        <v>82</v>
      </c>
      <c r="AY108" s="18" t="s">
        <v>150</v>
      </c>
      <c r="BE108" s="144">
        <f>IF(N108="základní",J108,0)</f>
        <v>0</v>
      </c>
      <c r="BF108" s="144">
        <f>IF(N108="snížená",J108,0)</f>
        <v>0</v>
      </c>
      <c r="BG108" s="144">
        <f>IF(N108="zákl. přenesená",J108,0)</f>
        <v>0</v>
      </c>
      <c r="BH108" s="144">
        <f>IF(N108="sníž. přenesená",J108,0)</f>
        <v>0</v>
      </c>
      <c r="BI108" s="144">
        <f>IF(N108="nulová",J108,0)</f>
        <v>0</v>
      </c>
      <c r="BJ108" s="18" t="s">
        <v>80</v>
      </c>
      <c r="BK108" s="144">
        <f>ROUND(I108*H108,2)</f>
        <v>0</v>
      </c>
      <c r="BL108" s="18" t="s">
        <v>157</v>
      </c>
      <c r="BM108" s="143" t="s">
        <v>1443</v>
      </c>
    </row>
    <row r="109" spans="2:65" s="1" customFormat="1" ht="29.25">
      <c r="B109" s="33"/>
      <c r="D109" s="145" t="s">
        <v>159</v>
      </c>
      <c r="F109" s="146" t="s">
        <v>1444</v>
      </c>
      <c r="I109" s="147"/>
      <c r="L109" s="33"/>
      <c r="M109" s="148"/>
      <c r="T109" s="54"/>
      <c r="AT109" s="18" t="s">
        <v>159</v>
      </c>
      <c r="AU109" s="18" t="s">
        <v>82</v>
      </c>
    </row>
    <row r="110" spans="2:65" s="1" customFormat="1" ht="11.25">
      <c r="B110" s="33"/>
      <c r="D110" s="149" t="s">
        <v>161</v>
      </c>
      <c r="F110" s="150" t="s">
        <v>1445</v>
      </c>
      <c r="I110" s="147"/>
      <c r="L110" s="33"/>
      <c r="M110" s="148"/>
      <c r="T110" s="54"/>
      <c r="AT110" s="18" t="s">
        <v>161</v>
      </c>
      <c r="AU110" s="18" t="s">
        <v>82</v>
      </c>
    </row>
    <row r="111" spans="2:65" s="12" customFormat="1" ht="11.25">
      <c r="B111" s="151"/>
      <c r="D111" s="145" t="s">
        <v>163</v>
      </c>
      <c r="E111" s="152" t="s">
        <v>28</v>
      </c>
      <c r="F111" s="153" t="s">
        <v>1446</v>
      </c>
      <c r="H111" s="154">
        <v>0.6</v>
      </c>
      <c r="I111" s="155"/>
      <c r="L111" s="151"/>
      <c r="M111" s="156"/>
      <c r="T111" s="157"/>
      <c r="AT111" s="152" t="s">
        <v>163</v>
      </c>
      <c r="AU111" s="152" t="s">
        <v>82</v>
      </c>
      <c r="AV111" s="12" t="s">
        <v>82</v>
      </c>
      <c r="AW111" s="12" t="s">
        <v>35</v>
      </c>
      <c r="AX111" s="12" t="s">
        <v>73</v>
      </c>
      <c r="AY111" s="152" t="s">
        <v>150</v>
      </c>
    </row>
    <row r="112" spans="2:65" s="12" customFormat="1" ht="11.25">
      <c r="B112" s="151"/>
      <c r="D112" s="145" t="s">
        <v>163</v>
      </c>
      <c r="E112" s="152" t="s">
        <v>28</v>
      </c>
      <c r="F112" s="153" t="s">
        <v>1447</v>
      </c>
      <c r="H112" s="154">
        <v>0.4</v>
      </c>
      <c r="I112" s="155"/>
      <c r="L112" s="151"/>
      <c r="M112" s="156"/>
      <c r="T112" s="157"/>
      <c r="AT112" s="152" t="s">
        <v>163</v>
      </c>
      <c r="AU112" s="152" t="s">
        <v>82</v>
      </c>
      <c r="AV112" s="12" t="s">
        <v>82</v>
      </c>
      <c r="AW112" s="12" t="s">
        <v>35</v>
      </c>
      <c r="AX112" s="12" t="s">
        <v>73</v>
      </c>
      <c r="AY112" s="152" t="s">
        <v>150</v>
      </c>
    </row>
    <row r="113" spans="2:65" s="13" customFormat="1" ht="11.25">
      <c r="B113" s="158"/>
      <c r="D113" s="145" t="s">
        <v>163</v>
      </c>
      <c r="E113" s="159" t="s">
        <v>28</v>
      </c>
      <c r="F113" s="160" t="s">
        <v>167</v>
      </c>
      <c r="H113" s="161">
        <v>1</v>
      </c>
      <c r="I113" s="162"/>
      <c r="L113" s="158"/>
      <c r="M113" s="163"/>
      <c r="T113" s="164"/>
      <c r="AT113" s="159" t="s">
        <v>163</v>
      </c>
      <c r="AU113" s="159" t="s">
        <v>82</v>
      </c>
      <c r="AV113" s="13" t="s">
        <v>157</v>
      </c>
      <c r="AW113" s="13" t="s">
        <v>35</v>
      </c>
      <c r="AX113" s="13" t="s">
        <v>80</v>
      </c>
      <c r="AY113" s="159" t="s">
        <v>150</v>
      </c>
    </row>
    <row r="114" spans="2:65" s="1" customFormat="1" ht="37.9" customHeight="1">
      <c r="B114" s="33"/>
      <c r="C114" s="132" t="s">
        <v>157</v>
      </c>
      <c r="D114" s="132" t="s">
        <v>152</v>
      </c>
      <c r="E114" s="133" t="s">
        <v>187</v>
      </c>
      <c r="F114" s="134" t="s">
        <v>188</v>
      </c>
      <c r="G114" s="135" t="s">
        <v>155</v>
      </c>
      <c r="H114" s="136">
        <v>5.9740000000000002</v>
      </c>
      <c r="I114" s="137"/>
      <c r="J114" s="138">
        <f>ROUND(I114*H114,2)</f>
        <v>0</v>
      </c>
      <c r="K114" s="134" t="s">
        <v>156</v>
      </c>
      <c r="L114" s="33"/>
      <c r="M114" s="139" t="s">
        <v>28</v>
      </c>
      <c r="N114" s="140" t="s">
        <v>44</v>
      </c>
      <c r="P114" s="141">
        <f>O114*H114</f>
        <v>0</v>
      </c>
      <c r="Q114" s="141">
        <v>0</v>
      </c>
      <c r="R114" s="141">
        <f>Q114*H114</f>
        <v>0</v>
      </c>
      <c r="S114" s="141">
        <v>0</v>
      </c>
      <c r="T114" s="142">
        <f>S114*H114</f>
        <v>0</v>
      </c>
      <c r="AR114" s="143" t="s">
        <v>157</v>
      </c>
      <c r="AT114" s="143" t="s">
        <v>152</v>
      </c>
      <c r="AU114" s="143" t="s">
        <v>82</v>
      </c>
      <c r="AY114" s="18" t="s">
        <v>150</v>
      </c>
      <c r="BE114" s="144">
        <f>IF(N114="základní",J114,0)</f>
        <v>0</v>
      </c>
      <c r="BF114" s="144">
        <f>IF(N114="snížená",J114,0)</f>
        <v>0</v>
      </c>
      <c r="BG114" s="144">
        <f>IF(N114="zákl. přenesená",J114,0)</f>
        <v>0</v>
      </c>
      <c r="BH114" s="144">
        <f>IF(N114="sníž. přenesená",J114,0)</f>
        <v>0</v>
      </c>
      <c r="BI114" s="144">
        <f>IF(N114="nulová",J114,0)</f>
        <v>0</v>
      </c>
      <c r="BJ114" s="18" t="s">
        <v>80</v>
      </c>
      <c r="BK114" s="144">
        <f>ROUND(I114*H114,2)</f>
        <v>0</v>
      </c>
      <c r="BL114" s="18" t="s">
        <v>157</v>
      </c>
      <c r="BM114" s="143" t="s">
        <v>189</v>
      </c>
    </row>
    <row r="115" spans="2:65" s="1" customFormat="1" ht="39">
      <c r="B115" s="33"/>
      <c r="D115" s="145" t="s">
        <v>159</v>
      </c>
      <c r="F115" s="146" t="s">
        <v>190</v>
      </c>
      <c r="I115" s="147"/>
      <c r="L115" s="33"/>
      <c r="M115" s="148"/>
      <c r="T115" s="54"/>
      <c r="AT115" s="18" t="s">
        <v>159</v>
      </c>
      <c r="AU115" s="18" t="s">
        <v>82</v>
      </c>
    </row>
    <row r="116" spans="2:65" s="1" customFormat="1" ht="11.25">
      <c r="B116" s="33"/>
      <c r="D116" s="149" t="s">
        <v>161</v>
      </c>
      <c r="F116" s="150" t="s">
        <v>191</v>
      </c>
      <c r="I116" s="147"/>
      <c r="L116" s="33"/>
      <c r="M116" s="148"/>
      <c r="T116" s="54"/>
      <c r="AT116" s="18" t="s">
        <v>161</v>
      </c>
      <c r="AU116" s="18" t="s">
        <v>82</v>
      </c>
    </row>
    <row r="117" spans="2:65" s="1" customFormat="1" ht="19.5">
      <c r="B117" s="33"/>
      <c r="D117" s="145" t="s">
        <v>192</v>
      </c>
      <c r="F117" s="165" t="s">
        <v>193</v>
      </c>
      <c r="I117" s="147"/>
      <c r="L117" s="33"/>
      <c r="M117" s="148"/>
      <c r="T117" s="54"/>
      <c r="AT117" s="18" t="s">
        <v>192</v>
      </c>
      <c r="AU117" s="18" t="s">
        <v>82</v>
      </c>
    </row>
    <row r="118" spans="2:65" s="12" customFormat="1" ht="11.25">
      <c r="B118" s="151"/>
      <c r="D118" s="145" t="s">
        <v>163</v>
      </c>
      <c r="E118" s="152" t="s">
        <v>28</v>
      </c>
      <c r="F118" s="153" t="s">
        <v>1448</v>
      </c>
      <c r="H118" s="154">
        <v>5.9740000000000002</v>
      </c>
      <c r="I118" s="155"/>
      <c r="L118" s="151"/>
      <c r="M118" s="156"/>
      <c r="T118" s="157"/>
      <c r="AT118" s="152" t="s">
        <v>163</v>
      </c>
      <c r="AU118" s="152" t="s">
        <v>82</v>
      </c>
      <c r="AV118" s="12" t="s">
        <v>82</v>
      </c>
      <c r="AW118" s="12" t="s">
        <v>35</v>
      </c>
      <c r="AX118" s="12" t="s">
        <v>80</v>
      </c>
      <c r="AY118" s="152" t="s">
        <v>150</v>
      </c>
    </row>
    <row r="119" spans="2:65" s="1" customFormat="1" ht="33" customHeight="1">
      <c r="B119" s="33"/>
      <c r="C119" s="132" t="s">
        <v>186</v>
      </c>
      <c r="D119" s="132" t="s">
        <v>152</v>
      </c>
      <c r="E119" s="133" t="s">
        <v>197</v>
      </c>
      <c r="F119" s="134" t="s">
        <v>198</v>
      </c>
      <c r="G119" s="135" t="s">
        <v>199</v>
      </c>
      <c r="H119" s="136">
        <v>10.753</v>
      </c>
      <c r="I119" s="137"/>
      <c r="J119" s="138">
        <f>ROUND(I119*H119,2)</f>
        <v>0</v>
      </c>
      <c r="K119" s="134" t="s">
        <v>156</v>
      </c>
      <c r="L119" s="33"/>
      <c r="M119" s="139" t="s">
        <v>28</v>
      </c>
      <c r="N119" s="140" t="s">
        <v>44</v>
      </c>
      <c r="P119" s="141">
        <f>O119*H119</f>
        <v>0</v>
      </c>
      <c r="Q119" s="141">
        <v>0</v>
      </c>
      <c r="R119" s="141">
        <f>Q119*H119</f>
        <v>0</v>
      </c>
      <c r="S119" s="141">
        <v>0</v>
      </c>
      <c r="T119" s="142">
        <f>S119*H119</f>
        <v>0</v>
      </c>
      <c r="AR119" s="143" t="s">
        <v>157</v>
      </c>
      <c r="AT119" s="143" t="s">
        <v>152</v>
      </c>
      <c r="AU119" s="143" t="s">
        <v>82</v>
      </c>
      <c r="AY119" s="18" t="s">
        <v>150</v>
      </c>
      <c r="BE119" s="144">
        <f>IF(N119="základní",J119,0)</f>
        <v>0</v>
      </c>
      <c r="BF119" s="144">
        <f>IF(N119="snížená",J119,0)</f>
        <v>0</v>
      </c>
      <c r="BG119" s="144">
        <f>IF(N119="zákl. přenesená",J119,0)</f>
        <v>0</v>
      </c>
      <c r="BH119" s="144">
        <f>IF(N119="sníž. přenesená",J119,0)</f>
        <v>0</v>
      </c>
      <c r="BI119" s="144">
        <f>IF(N119="nulová",J119,0)</f>
        <v>0</v>
      </c>
      <c r="BJ119" s="18" t="s">
        <v>80</v>
      </c>
      <c r="BK119" s="144">
        <f>ROUND(I119*H119,2)</f>
        <v>0</v>
      </c>
      <c r="BL119" s="18" t="s">
        <v>157</v>
      </c>
      <c r="BM119" s="143" t="s">
        <v>200</v>
      </c>
    </row>
    <row r="120" spans="2:65" s="1" customFormat="1" ht="29.25">
      <c r="B120" s="33"/>
      <c r="D120" s="145" t="s">
        <v>159</v>
      </c>
      <c r="F120" s="146" t="s">
        <v>201</v>
      </c>
      <c r="I120" s="147"/>
      <c r="L120" s="33"/>
      <c r="M120" s="148"/>
      <c r="T120" s="54"/>
      <c r="AT120" s="18" t="s">
        <v>159</v>
      </c>
      <c r="AU120" s="18" t="s">
        <v>82</v>
      </c>
    </row>
    <row r="121" spans="2:65" s="1" customFormat="1" ht="11.25">
      <c r="B121" s="33"/>
      <c r="D121" s="149" t="s">
        <v>161</v>
      </c>
      <c r="F121" s="150" t="s">
        <v>202</v>
      </c>
      <c r="I121" s="147"/>
      <c r="L121" s="33"/>
      <c r="M121" s="148"/>
      <c r="T121" s="54"/>
      <c r="AT121" s="18" t="s">
        <v>161</v>
      </c>
      <c r="AU121" s="18" t="s">
        <v>82</v>
      </c>
    </row>
    <row r="122" spans="2:65" s="12" customFormat="1" ht="11.25">
      <c r="B122" s="151"/>
      <c r="D122" s="145" t="s">
        <v>163</v>
      </c>
      <c r="E122" s="152" t="s">
        <v>28</v>
      </c>
      <c r="F122" s="153" t="s">
        <v>1449</v>
      </c>
      <c r="H122" s="154">
        <v>5.9740000000000002</v>
      </c>
      <c r="I122" s="155"/>
      <c r="L122" s="151"/>
      <c r="M122" s="156"/>
      <c r="T122" s="157"/>
      <c r="AT122" s="152" t="s">
        <v>163</v>
      </c>
      <c r="AU122" s="152" t="s">
        <v>82</v>
      </c>
      <c r="AV122" s="12" t="s">
        <v>82</v>
      </c>
      <c r="AW122" s="12" t="s">
        <v>35</v>
      </c>
      <c r="AX122" s="12" t="s">
        <v>73</v>
      </c>
      <c r="AY122" s="152" t="s">
        <v>150</v>
      </c>
    </row>
    <row r="123" spans="2:65" s="13" customFormat="1" ht="11.25">
      <c r="B123" s="158"/>
      <c r="D123" s="145" t="s">
        <v>163</v>
      </c>
      <c r="E123" s="159" t="s">
        <v>28</v>
      </c>
      <c r="F123" s="160" t="s">
        <v>167</v>
      </c>
      <c r="H123" s="161">
        <v>5.9740000000000002</v>
      </c>
      <c r="I123" s="162"/>
      <c r="L123" s="158"/>
      <c r="M123" s="163"/>
      <c r="T123" s="164"/>
      <c r="AT123" s="159" t="s">
        <v>163</v>
      </c>
      <c r="AU123" s="159" t="s">
        <v>82</v>
      </c>
      <c r="AV123" s="13" t="s">
        <v>157</v>
      </c>
      <c r="AW123" s="13" t="s">
        <v>35</v>
      </c>
      <c r="AX123" s="13" t="s">
        <v>80</v>
      </c>
      <c r="AY123" s="159" t="s">
        <v>150</v>
      </c>
    </row>
    <row r="124" spans="2:65" s="12" customFormat="1" ht="11.25">
      <c r="B124" s="151"/>
      <c r="D124" s="145" t="s">
        <v>163</v>
      </c>
      <c r="F124" s="153" t="s">
        <v>1450</v>
      </c>
      <c r="H124" s="154">
        <v>10.753</v>
      </c>
      <c r="I124" s="155"/>
      <c r="L124" s="151"/>
      <c r="M124" s="156"/>
      <c r="T124" s="157"/>
      <c r="AT124" s="152" t="s">
        <v>163</v>
      </c>
      <c r="AU124" s="152" t="s">
        <v>82</v>
      </c>
      <c r="AV124" s="12" t="s">
        <v>82</v>
      </c>
      <c r="AW124" s="12" t="s">
        <v>4</v>
      </c>
      <c r="AX124" s="12" t="s">
        <v>80</v>
      </c>
      <c r="AY124" s="152" t="s">
        <v>150</v>
      </c>
    </row>
    <row r="125" spans="2:65" s="1" customFormat="1" ht="24.2" customHeight="1">
      <c r="B125" s="33"/>
      <c r="C125" s="132" t="s">
        <v>196</v>
      </c>
      <c r="D125" s="132" t="s">
        <v>152</v>
      </c>
      <c r="E125" s="133" t="s">
        <v>206</v>
      </c>
      <c r="F125" s="134" t="s">
        <v>207</v>
      </c>
      <c r="G125" s="135" t="s">
        <v>155</v>
      </c>
      <c r="H125" s="136">
        <v>0.7</v>
      </c>
      <c r="I125" s="137"/>
      <c r="J125" s="138">
        <f>ROUND(I125*H125,2)</f>
        <v>0</v>
      </c>
      <c r="K125" s="134" t="s">
        <v>156</v>
      </c>
      <c r="L125" s="33"/>
      <c r="M125" s="139" t="s">
        <v>28</v>
      </c>
      <c r="N125" s="140" t="s">
        <v>44</v>
      </c>
      <c r="P125" s="141">
        <f>O125*H125</f>
        <v>0</v>
      </c>
      <c r="Q125" s="141">
        <v>0</v>
      </c>
      <c r="R125" s="141">
        <f>Q125*H125</f>
        <v>0</v>
      </c>
      <c r="S125" s="141">
        <v>0</v>
      </c>
      <c r="T125" s="142">
        <f>S125*H125</f>
        <v>0</v>
      </c>
      <c r="AR125" s="143" t="s">
        <v>157</v>
      </c>
      <c r="AT125" s="143" t="s">
        <v>152</v>
      </c>
      <c r="AU125" s="143" t="s">
        <v>82</v>
      </c>
      <c r="AY125" s="18" t="s">
        <v>150</v>
      </c>
      <c r="BE125" s="144">
        <f>IF(N125="základní",J125,0)</f>
        <v>0</v>
      </c>
      <c r="BF125" s="144">
        <f>IF(N125="snížená",J125,0)</f>
        <v>0</v>
      </c>
      <c r="BG125" s="144">
        <f>IF(N125="zákl. přenesená",J125,0)</f>
        <v>0</v>
      </c>
      <c r="BH125" s="144">
        <f>IF(N125="sníž. přenesená",J125,0)</f>
        <v>0</v>
      </c>
      <c r="BI125" s="144">
        <f>IF(N125="nulová",J125,0)</f>
        <v>0</v>
      </c>
      <c r="BJ125" s="18" t="s">
        <v>80</v>
      </c>
      <c r="BK125" s="144">
        <f>ROUND(I125*H125,2)</f>
        <v>0</v>
      </c>
      <c r="BL125" s="18" t="s">
        <v>157</v>
      </c>
      <c r="BM125" s="143" t="s">
        <v>208</v>
      </c>
    </row>
    <row r="126" spans="2:65" s="1" customFormat="1" ht="29.25">
      <c r="B126" s="33"/>
      <c r="D126" s="145" t="s">
        <v>159</v>
      </c>
      <c r="F126" s="146" t="s">
        <v>209</v>
      </c>
      <c r="I126" s="147"/>
      <c r="L126" s="33"/>
      <c r="M126" s="148"/>
      <c r="T126" s="54"/>
      <c r="AT126" s="18" t="s">
        <v>159</v>
      </c>
      <c r="AU126" s="18" t="s">
        <v>82</v>
      </c>
    </row>
    <row r="127" spans="2:65" s="1" customFormat="1" ht="11.25">
      <c r="B127" s="33"/>
      <c r="D127" s="149" t="s">
        <v>161</v>
      </c>
      <c r="F127" s="150" t="s">
        <v>210</v>
      </c>
      <c r="I127" s="147"/>
      <c r="L127" s="33"/>
      <c r="M127" s="148"/>
      <c r="T127" s="54"/>
      <c r="AT127" s="18" t="s">
        <v>161</v>
      </c>
      <c r="AU127" s="18" t="s">
        <v>82</v>
      </c>
    </row>
    <row r="128" spans="2:65" s="12" customFormat="1" ht="11.25">
      <c r="B128" s="151"/>
      <c r="D128" s="145" t="s">
        <v>163</v>
      </c>
      <c r="E128" s="152" t="s">
        <v>28</v>
      </c>
      <c r="F128" s="153" t="s">
        <v>1451</v>
      </c>
      <c r="H128" s="154">
        <v>0.4</v>
      </c>
      <c r="I128" s="155"/>
      <c r="L128" s="151"/>
      <c r="M128" s="156"/>
      <c r="T128" s="157"/>
      <c r="AT128" s="152" t="s">
        <v>163</v>
      </c>
      <c r="AU128" s="152" t="s">
        <v>82</v>
      </c>
      <c r="AV128" s="12" t="s">
        <v>82</v>
      </c>
      <c r="AW128" s="12" t="s">
        <v>35</v>
      </c>
      <c r="AX128" s="12" t="s">
        <v>73</v>
      </c>
      <c r="AY128" s="152" t="s">
        <v>150</v>
      </c>
    </row>
    <row r="129" spans="2:65" s="12" customFormat="1" ht="11.25">
      <c r="B129" s="151"/>
      <c r="D129" s="145" t="s">
        <v>163</v>
      </c>
      <c r="E129" s="152" t="s">
        <v>28</v>
      </c>
      <c r="F129" s="153" t="s">
        <v>1452</v>
      </c>
      <c r="H129" s="154">
        <v>0.3</v>
      </c>
      <c r="I129" s="155"/>
      <c r="L129" s="151"/>
      <c r="M129" s="156"/>
      <c r="T129" s="157"/>
      <c r="AT129" s="152" t="s">
        <v>163</v>
      </c>
      <c r="AU129" s="152" t="s">
        <v>82</v>
      </c>
      <c r="AV129" s="12" t="s">
        <v>82</v>
      </c>
      <c r="AW129" s="12" t="s">
        <v>35</v>
      </c>
      <c r="AX129" s="12" t="s">
        <v>73</v>
      </c>
      <c r="AY129" s="152" t="s">
        <v>150</v>
      </c>
    </row>
    <row r="130" spans="2:65" s="13" customFormat="1" ht="11.25">
      <c r="B130" s="158"/>
      <c r="D130" s="145" t="s">
        <v>163</v>
      </c>
      <c r="E130" s="159" t="s">
        <v>28</v>
      </c>
      <c r="F130" s="160" t="s">
        <v>167</v>
      </c>
      <c r="H130" s="161">
        <v>0.7</v>
      </c>
      <c r="I130" s="162"/>
      <c r="L130" s="158"/>
      <c r="M130" s="163"/>
      <c r="T130" s="164"/>
      <c r="AT130" s="159" t="s">
        <v>163</v>
      </c>
      <c r="AU130" s="159" t="s">
        <v>82</v>
      </c>
      <c r="AV130" s="13" t="s">
        <v>157</v>
      </c>
      <c r="AW130" s="13" t="s">
        <v>35</v>
      </c>
      <c r="AX130" s="13" t="s">
        <v>80</v>
      </c>
      <c r="AY130" s="159" t="s">
        <v>150</v>
      </c>
    </row>
    <row r="131" spans="2:65" s="1" customFormat="1" ht="16.5" customHeight="1">
      <c r="B131" s="33"/>
      <c r="C131" s="166" t="s">
        <v>205</v>
      </c>
      <c r="D131" s="166" t="s">
        <v>215</v>
      </c>
      <c r="E131" s="167" t="s">
        <v>216</v>
      </c>
      <c r="F131" s="168" t="s">
        <v>217</v>
      </c>
      <c r="G131" s="169" t="s">
        <v>199</v>
      </c>
      <c r="H131" s="170">
        <v>0.8</v>
      </c>
      <c r="I131" s="171"/>
      <c r="J131" s="172">
        <f>ROUND(I131*H131,2)</f>
        <v>0</v>
      </c>
      <c r="K131" s="168" t="s">
        <v>156</v>
      </c>
      <c r="L131" s="173"/>
      <c r="M131" s="174" t="s">
        <v>28</v>
      </c>
      <c r="N131" s="175" t="s">
        <v>44</v>
      </c>
      <c r="P131" s="141">
        <f>O131*H131</f>
        <v>0</v>
      </c>
      <c r="Q131" s="141">
        <v>1</v>
      </c>
      <c r="R131" s="141">
        <f>Q131*H131</f>
        <v>0.8</v>
      </c>
      <c r="S131" s="141">
        <v>0</v>
      </c>
      <c r="T131" s="142">
        <f>S131*H131</f>
        <v>0</v>
      </c>
      <c r="AR131" s="143" t="s">
        <v>214</v>
      </c>
      <c r="AT131" s="143" t="s">
        <v>215</v>
      </c>
      <c r="AU131" s="143" t="s">
        <v>82</v>
      </c>
      <c r="AY131" s="18" t="s">
        <v>150</v>
      </c>
      <c r="BE131" s="144">
        <f>IF(N131="základní",J131,0)</f>
        <v>0</v>
      </c>
      <c r="BF131" s="144">
        <f>IF(N131="snížená",J131,0)</f>
        <v>0</v>
      </c>
      <c r="BG131" s="144">
        <f>IF(N131="zákl. přenesená",J131,0)</f>
        <v>0</v>
      </c>
      <c r="BH131" s="144">
        <f>IF(N131="sníž. přenesená",J131,0)</f>
        <v>0</v>
      </c>
      <c r="BI131" s="144">
        <f>IF(N131="nulová",J131,0)</f>
        <v>0</v>
      </c>
      <c r="BJ131" s="18" t="s">
        <v>80</v>
      </c>
      <c r="BK131" s="144">
        <f>ROUND(I131*H131,2)</f>
        <v>0</v>
      </c>
      <c r="BL131" s="18" t="s">
        <v>157</v>
      </c>
      <c r="BM131" s="143" t="s">
        <v>218</v>
      </c>
    </row>
    <row r="132" spans="2:65" s="1" customFormat="1" ht="11.25">
      <c r="B132" s="33"/>
      <c r="D132" s="145" t="s">
        <v>159</v>
      </c>
      <c r="F132" s="146" t="s">
        <v>217</v>
      </c>
      <c r="I132" s="147"/>
      <c r="L132" s="33"/>
      <c r="M132" s="148"/>
      <c r="T132" s="54"/>
      <c r="AT132" s="18" t="s">
        <v>159</v>
      </c>
      <c r="AU132" s="18" t="s">
        <v>82</v>
      </c>
    </row>
    <row r="133" spans="2:65" s="12" customFormat="1" ht="11.25">
      <c r="B133" s="151"/>
      <c r="D133" s="145" t="s">
        <v>163</v>
      </c>
      <c r="E133" s="152" t="s">
        <v>28</v>
      </c>
      <c r="F133" s="153" t="s">
        <v>1453</v>
      </c>
      <c r="H133" s="154">
        <v>0.4</v>
      </c>
      <c r="I133" s="155"/>
      <c r="L133" s="151"/>
      <c r="M133" s="156"/>
      <c r="T133" s="157"/>
      <c r="AT133" s="152" t="s">
        <v>163</v>
      </c>
      <c r="AU133" s="152" t="s">
        <v>82</v>
      </c>
      <c r="AV133" s="12" t="s">
        <v>82</v>
      </c>
      <c r="AW133" s="12" t="s">
        <v>35</v>
      </c>
      <c r="AX133" s="12" t="s">
        <v>73</v>
      </c>
      <c r="AY133" s="152" t="s">
        <v>150</v>
      </c>
    </row>
    <row r="134" spans="2:65" s="13" customFormat="1" ht="11.25">
      <c r="B134" s="158"/>
      <c r="D134" s="145" t="s">
        <v>163</v>
      </c>
      <c r="E134" s="159" t="s">
        <v>28</v>
      </c>
      <c r="F134" s="160" t="s">
        <v>167</v>
      </c>
      <c r="H134" s="161">
        <v>0.4</v>
      </c>
      <c r="I134" s="162"/>
      <c r="L134" s="158"/>
      <c r="M134" s="163"/>
      <c r="T134" s="164"/>
      <c r="AT134" s="159" t="s">
        <v>163</v>
      </c>
      <c r="AU134" s="159" t="s">
        <v>82</v>
      </c>
      <c r="AV134" s="13" t="s">
        <v>157</v>
      </c>
      <c r="AW134" s="13" t="s">
        <v>35</v>
      </c>
      <c r="AX134" s="13" t="s">
        <v>80</v>
      </c>
      <c r="AY134" s="159" t="s">
        <v>150</v>
      </c>
    </row>
    <row r="135" spans="2:65" s="12" customFormat="1" ht="11.25">
      <c r="B135" s="151"/>
      <c r="D135" s="145" t="s">
        <v>163</v>
      </c>
      <c r="F135" s="153" t="s">
        <v>1454</v>
      </c>
      <c r="H135" s="154">
        <v>0.8</v>
      </c>
      <c r="I135" s="155"/>
      <c r="L135" s="151"/>
      <c r="M135" s="156"/>
      <c r="T135" s="157"/>
      <c r="AT135" s="152" t="s">
        <v>163</v>
      </c>
      <c r="AU135" s="152" t="s">
        <v>82</v>
      </c>
      <c r="AV135" s="12" t="s">
        <v>82</v>
      </c>
      <c r="AW135" s="12" t="s">
        <v>4</v>
      </c>
      <c r="AX135" s="12" t="s">
        <v>80</v>
      </c>
      <c r="AY135" s="152" t="s">
        <v>150</v>
      </c>
    </row>
    <row r="136" spans="2:65" s="1" customFormat="1" ht="24.2" customHeight="1">
      <c r="B136" s="33"/>
      <c r="C136" s="132" t="s">
        <v>214</v>
      </c>
      <c r="D136" s="132" t="s">
        <v>152</v>
      </c>
      <c r="E136" s="133" t="s">
        <v>1455</v>
      </c>
      <c r="F136" s="134" t="s">
        <v>1456</v>
      </c>
      <c r="G136" s="135" t="s">
        <v>155</v>
      </c>
      <c r="H136" s="136">
        <v>1.593</v>
      </c>
      <c r="I136" s="137"/>
      <c r="J136" s="138">
        <f>ROUND(I136*H136,2)</f>
        <v>0</v>
      </c>
      <c r="K136" s="134" t="s">
        <v>156</v>
      </c>
      <c r="L136" s="33"/>
      <c r="M136" s="139" t="s">
        <v>28</v>
      </c>
      <c r="N136" s="140" t="s">
        <v>44</v>
      </c>
      <c r="P136" s="141">
        <f>O136*H136</f>
        <v>0</v>
      </c>
      <c r="Q136" s="141">
        <v>0</v>
      </c>
      <c r="R136" s="141">
        <f>Q136*H136</f>
        <v>0</v>
      </c>
      <c r="S136" s="141">
        <v>0</v>
      </c>
      <c r="T136" s="142">
        <f>S136*H136</f>
        <v>0</v>
      </c>
      <c r="AR136" s="143" t="s">
        <v>157</v>
      </c>
      <c r="AT136" s="143" t="s">
        <v>152</v>
      </c>
      <c r="AU136" s="143" t="s">
        <v>82</v>
      </c>
      <c r="AY136" s="18" t="s">
        <v>150</v>
      </c>
      <c r="BE136" s="144">
        <f>IF(N136="základní",J136,0)</f>
        <v>0</v>
      </c>
      <c r="BF136" s="144">
        <f>IF(N136="snížená",J136,0)</f>
        <v>0</v>
      </c>
      <c r="BG136" s="144">
        <f>IF(N136="zákl. přenesená",J136,0)</f>
        <v>0</v>
      </c>
      <c r="BH136" s="144">
        <f>IF(N136="sníž. přenesená",J136,0)</f>
        <v>0</v>
      </c>
      <c r="BI136" s="144">
        <f>IF(N136="nulová",J136,0)</f>
        <v>0</v>
      </c>
      <c r="BJ136" s="18" t="s">
        <v>80</v>
      </c>
      <c r="BK136" s="144">
        <f>ROUND(I136*H136,2)</f>
        <v>0</v>
      </c>
      <c r="BL136" s="18" t="s">
        <v>157</v>
      </c>
      <c r="BM136" s="143" t="s">
        <v>1457</v>
      </c>
    </row>
    <row r="137" spans="2:65" s="1" customFormat="1" ht="29.25">
      <c r="B137" s="33"/>
      <c r="D137" s="145" t="s">
        <v>159</v>
      </c>
      <c r="F137" s="146" t="s">
        <v>1458</v>
      </c>
      <c r="I137" s="147"/>
      <c r="L137" s="33"/>
      <c r="M137" s="148"/>
      <c r="T137" s="54"/>
      <c r="AT137" s="18" t="s">
        <v>159</v>
      </c>
      <c r="AU137" s="18" t="s">
        <v>82</v>
      </c>
    </row>
    <row r="138" spans="2:65" s="1" customFormat="1" ht="11.25">
      <c r="B138" s="33"/>
      <c r="D138" s="149" t="s">
        <v>161</v>
      </c>
      <c r="F138" s="150" t="s">
        <v>1459</v>
      </c>
      <c r="I138" s="147"/>
      <c r="L138" s="33"/>
      <c r="M138" s="148"/>
      <c r="T138" s="54"/>
      <c r="AT138" s="18" t="s">
        <v>161</v>
      </c>
      <c r="AU138" s="18" t="s">
        <v>82</v>
      </c>
    </row>
    <row r="139" spans="2:65" s="12" customFormat="1" ht="11.25">
      <c r="B139" s="151"/>
      <c r="D139" s="145" t="s">
        <v>163</v>
      </c>
      <c r="E139" s="152" t="s">
        <v>28</v>
      </c>
      <c r="F139" s="153" t="s">
        <v>1460</v>
      </c>
      <c r="H139" s="154">
        <v>1.593</v>
      </c>
      <c r="I139" s="155"/>
      <c r="L139" s="151"/>
      <c r="M139" s="156"/>
      <c r="T139" s="157"/>
      <c r="AT139" s="152" t="s">
        <v>163</v>
      </c>
      <c r="AU139" s="152" t="s">
        <v>82</v>
      </c>
      <c r="AV139" s="12" t="s">
        <v>82</v>
      </c>
      <c r="AW139" s="12" t="s">
        <v>35</v>
      </c>
      <c r="AX139" s="12" t="s">
        <v>80</v>
      </c>
      <c r="AY139" s="152" t="s">
        <v>150</v>
      </c>
    </row>
    <row r="140" spans="2:65" s="1" customFormat="1" ht="16.5" customHeight="1">
      <c r="B140" s="33"/>
      <c r="C140" s="166" t="s">
        <v>220</v>
      </c>
      <c r="D140" s="166" t="s">
        <v>215</v>
      </c>
      <c r="E140" s="167" t="s">
        <v>1461</v>
      </c>
      <c r="F140" s="168" t="s">
        <v>1462</v>
      </c>
      <c r="G140" s="169" t="s">
        <v>199</v>
      </c>
      <c r="H140" s="170">
        <v>2.867</v>
      </c>
      <c r="I140" s="171"/>
      <c r="J140" s="172">
        <f>ROUND(I140*H140,2)</f>
        <v>0</v>
      </c>
      <c r="K140" s="168" t="s">
        <v>156</v>
      </c>
      <c r="L140" s="173"/>
      <c r="M140" s="174" t="s">
        <v>28</v>
      </c>
      <c r="N140" s="175" t="s">
        <v>44</v>
      </c>
      <c r="P140" s="141">
        <f>O140*H140</f>
        <v>0</v>
      </c>
      <c r="Q140" s="141">
        <v>1</v>
      </c>
      <c r="R140" s="141">
        <f>Q140*H140</f>
        <v>2.867</v>
      </c>
      <c r="S140" s="141">
        <v>0</v>
      </c>
      <c r="T140" s="142">
        <f>S140*H140</f>
        <v>0</v>
      </c>
      <c r="AR140" s="143" t="s">
        <v>214</v>
      </c>
      <c r="AT140" s="143" t="s">
        <v>215</v>
      </c>
      <c r="AU140" s="143" t="s">
        <v>82</v>
      </c>
      <c r="AY140" s="18" t="s">
        <v>150</v>
      </c>
      <c r="BE140" s="144">
        <f>IF(N140="základní",J140,0)</f>
        <v>0</v>
      </c>
      <c r="BF140" s="144">
        <f>IF(N140="snížená",J140,0)</f>
        <v>0</v>
      </c>
      <c r="BG140" s="144">
        <f>IF(N140="zákl. přenesená",J140,0)</f>
        <v>0</v>
      </c>
      <c r="BH140" s="144">
        <f>IF(N140="sníž. přenesená",J140,0)</f>
        <v>0</v>
      </c>
      <c r="BI140" s="144">
        <f>IF(N140="nulová",J140,0)</f>
        <v>0</v>
      </c>
      <c r="BJ140" s="18" t="s">
        <v>80</v>
      </c>
      <c r="BK140" s="144">
        <f>ROUND(I140*H140,2)</f>
        <v>0</v>
      </c>
      <c r="BL140" s="18" t="s">
        <v>157</v>
      </c>
      <c r="BM140" s="143" t="s">
        <v>1463</v>
      </c>
    </row>
    <row r="141" spans="2:65" s="1" customFormat="1" ht="11.25">
      <c r="B141" s="33"/>
      <c r="D141" s="145" t="s">
        <v>159</v>
      </c>
      <c r="F141" s="146" t="s">
        <v>1462</v>
      </c>
      <c r="I141" s="147"/>
      <c r="L141" s="33"/>
      <c r="M141" s="148"/>
      <c r="T141" s="54"/>
      <c r="AT141" s="18" t="s">
        <v>159</v>
      </c>
      <c r="AU141" s="18" t="s">
        <v>82</v>
      </c>
    </row>
    <row r="142" spans="2:65" s="12" customFormat="1" ht="11.25">
      <c r="B142" s="151"/>
      <c r="D142" s="145" t="s">
        <v>163</v>
      </c>
      <c r="E142" s="152" t="s">
        <v>28</v>
      </c>
      <c r="F142" s="153" t="s">
        <v>1460</v>
      </c>
      <c r="H142" s="154">
        <v>1.593</v>
      </c>
      <c r="I142" s="155"/>
      <c r="L142" s="151"/>
      <c r="M142" s="156"/>
      <c r="T142" s="157"/>
      <c r="AT142" s="152" t="s">
        <v>163</v>
      </c>
      <c r="AU142" s="152" t="s">
        <v>82</v>
      </c>
      <c r="AV142" s="12" t="s">
        <v>82</v>
      </c>
      <c r="AW142" s="12" t="s">
        <v>35</v>
      </c>
      <c r="AX142" s="12" t="s">
        <v>80</v>
      </c>
      <c r="AY142" s="152" t="s">
        <v>150</v>
      </c>
    </row>
    <row r="143" spans="2:65" s="12" customFormat="1" ht="11.25">
      <c r="B143" s="151"/>
      <c r="D143" s="145" t="s">
        <v>163</v>
      </c>
      <c r="F143" s="153" t="s">
        <v>1464</v>
      </c>
      <c r="H143" s="154">
        <v>2.867</v>
      </c>
      <c r="I143" s="155"/>
      <c r="L143" s="151"/>
      <c r="M143" s="156"/>
      <c r="T143" s="157"/>
      <c r="AT143" s="152" t="s">
        <v>163</v>
      </c>
      <c r="AU143" s="152" t="s">
        <v>82</v>
      </c>
      <c r="AV143" s="12" t="s">
        <v>82</v>
      </c>
      <c r="AW143" s="12" t="s">
        <v>4</v>
      </c>
      <c r="AX143" s="12" t="s">
        <v>80</v>
      </c>
      <c r="AY143" s="152" t="s">
        <v>150</v>
      </c>
    </row>
    <row r="144" spans="2:65" s="1" customFormat="1" ht="24.2" customHeight="1">
      <c r="B144" s="33"/>
      <c r="C144" s="132" t="s">
        <v>227</v>
      </c>
      <c r="D144" s="132" t="s">
        <v>152</v>
      </c>
      <c r="E144" s="133" t="s">
        <v>221</v>
      </c>
      <c r="F144" s="134" t="s">
        <v>222</v>
      </c>
      <c r="G144" s="135" t="s">
        <v>155</v>
      </c>
      <c r="H144" s="136">
        <v>0.21299999999999999</v>
      </c>
      <c r="I144" s="137"/>
      <c r="J144" s="138">
        <f>ROUND(I144*H144,2)</f>
        <v>0</v>
      </c>
      <c r="K144" s="134" t="s">
        <v>156</v>
      </c>
      <c r="L144" s="33"/>
      <c r="M144" s="139" t="s">
        <v>28</v>
      </c>
      <c r="N144" s="140" t="s">
        <v>44</v>
      </c>
      <c r="P144" s="141">
        <f>O144*H144</f>
        <v>0</v>
      </c>
      <c r="Q144" s="141">
        <v>0</v>
      </c>
      <c r="R144" s="141">
        <f>Q144*H144</f>
        <v>0</v>
      </c>
      <c r="S144" s="141">
        <v>0</v>
      </c>
      <c r="T144" s="142">
        <f>S144*H144</f>
        <v>0</v>
      </c>
      <c r="AR144" s="143" t="s">
        <v>157</v>
      </c>
      <c r="AT144" s="143" t="s">
        <v>152</v>
      </c>
      <c r="AU144" s="143" t="s">
        <v>82</v>
      </c>
      <c r="AY144" s="18" t="s">
        <v>150</v>
      </c>
      <c r="BE144" s="144">
        <f>IF(N144="základní",J144,0)</f>
        <v>0</v>
      </c>
      <c r="BF144" s="144">
        <f>IF(N144="snížená",J144,0)</f>
        <v>0</v>
      </c>
      <c r="BG144" s="144">
        <f>IF(N144="zákl. přenesená",J144,0)</f>
        <v>0</v>
      </c>
      <c r="BH144" s="144">
        <f>IF(N144="sníž. přenesená",J144,0)</f>
        <v>0</v>
      </c>
      <c r="BI144" s="144">
        <f>IF(N144="nulová",J144,0)</f>
        <v>0</v>
      </c>
      <c r="BJ144" s="18" t="s">
        <v>80</v>
      </c>
      <c r="BK144" s="144">
        <f>ROUND(I144*H144,2)</f>
        <v>0</v>
      </c>
      <c r="BL144" s="18" t="s">
        <v>157</v>
      </c>
      <c r="BM144" s="143" t="s">
        <v>223</v>
      </c>
    </row>
    <row r="145" spans="2:65" s="1" customFormat="1" ht="39">
      <c r="B145" s="33"/>
      <c r="D145" s="145" t="s">
        <v>159</v>
      </c>
      <c r="F145" s="146" t="s">
        <v>224</v>
      </c>
      <c r="I145" s="147"/>
      <c r="L145" s="33"/>
      <c r="M145" s="148"/>
      <c r="T145" s="54"/>
      <c r="AT145" s="18" t="s">
        <v>159</v>
      </c>
      <c r="AU145" s="18" t="s">
        <v>82</v>
      </c>
    </row>
    <row r="146" spans="2:65" s="1" customFormat="1" ht="11.25">
      <c r="B146" s="33"/>
      <c r="D146" s="149" t="s">
        <v>161</v>
      </c>
      <c r="F146" s="150" t="s">
        <v>225</v>
      </c>
      <c r="I146" s="147"/>
      <c r="L146" s="33"/>
      <c r="M146" s="148"/>
      <c r="T146" s="54"/>
      <c r="AT146" s="18" t="s">
        <v>161</v>
      </c>
      <c r="AU146" s="18" t="s">
        <v>82</v>
      </c>
    </row>
    <row r="147" spans="2:65" s="12" customFormat="1" ht="11.25">
      <c r="B147" s="151"/>
      <c r="D147" s="145" t="s">
        <v>163</v>
      </c>
      <c r="E147" s="152" t="s">
        <v>28</v>
      </c>
      <c r="F147" s="153" t="s">
        <v>1465</v>
      </c>
      <c r="H147" s="154">
        <v>0.21299999999999999</v>
      </c>
      <c r="I147" s="155"/>
      <c r="L147" s="151"/>
      <c r="M147" s="156"/>
      <c r="T147" s="157"/>
      <c r="AT147" s="152" t="s">
        <v>163</v>
      </c>
      <c r="AU147" s="152" t="s">
        <v>82</v>
      </c>
      <c r="AV147" s="12" t="s">
        <v>82</v>
      </c>
      <c r="AW147" s="12" t="s">
        <v>35</v>
      </c>
      <c r="AX147" s="12" t="s">
        <v>73</v>
      </c>
      <c r="AY147" s="152" t="s">
        <v>150</v>
      </c>
    </row>
    <row r="148" spans="2:65" s="13" customFormat="1" ht="11.25">
      <c r="B148" s="158"/>
      <c r="D148" s="145" t="s">
        <v>163</v>
      </c>
      <c r="E148" s="159" t="s">
        <v>28</v>
      </c>
      <c r="F148" s="160" t="s">
        <v>167</v>
      </c>
      <c r="H148" s="161">
        <v>0.21299999999999999</v>
      </c>
      <c r="I148" s="162"/>
      <c r="L148" s="158"/>
      <c r="M148" s="163"/>
      <c r="T148" s="164"/>
      <c r="AT148" s="159" t="s">
        <v>163</v>
      </c>
      <c r="AU148" s="159" t="s">
        <v>82</v>
      </c>
      <c r="AV148" s="13" t="s">
        <v>157</v>
      </c>
      <c r="AW148" s="13" t="s">
        <v>35</v>
      </c>
      <c r="AX148" s="13" t="s">
        <v>80</v>
      </c>
      <c r="AY148" s="159" t="s">
        <v>150</v>
      </c>
    </row>
    <row r="149" spans="2:65" s="1" customFormat="1" ht="16.5" customHeight="1">
      <c r="B149" s="33"/>
      <c r="C149" s="166" t="s">
        <v>233</v>
      </c>
      <c r="D149" s="166" t="s">
        <v>215</v>
      </c>
      <c r="E149" s="167" t="s">
        <v>228</v>
      </c>
      <c r="F149" s="168" t="s">
        <v>229</v>
      </c>
      <c r="G149" s="169" t="s">
        <v>199</v>
      </c>
      <c r="H149" s="170">
        <v>0.42599999999999999</v>
      </c>
      <c r="I149" s="171"/>
      <c r="J149" s="172">
        <f>ROUND(I149*H149,2)</f>
        <v>0</v>
      </c>
      <c r="K149" s="168" t="s">
        <v>156</v>
      </c>
      <c r="L149" s="173"/>
      <c r="M149" s="174" t="s">
        <v>28</v>
      </c>
      <c r="N149" s="175" t="s">
        <v>44</v>
      </c>
      <c r="P149" s="141">
        <f>O149*H149</f>
        <v>0</v>
      </c>
      <c r="Q149" s="141">
        <v>1</v>
      </c>
      <c r="R149" s="141">
        <f>Q149*H149</f>
        <v>0.42599999999999999</v>
      </c>
      <c r="S149" s="141">
        <v>0</v>
      </c>
      <c r="T149" s="142">
        <f>S149*H149</f>
        <v>0</v>
      </c>
      <c r="AR149" s="143" t="s">
        <v>214</v>
      </c>
      <c r="AT149" s="143" t="s">
        <v>215</v>
      </c>
      <c r="AU149" s="143" t="s">
        <v>82</v>
      </c>
      <c r="AY149" s="18" t="s">
        <v>150</v>
      </c>
      <c r="BE149" s="144">
        <f>IF(N149="základní",J149,0)</f>
        <v>0</v>
      </c>
      <c r="BF149" s="144">
        <f>IF(N149="snížená",J149,0)</f>
        <v>0</v>
      </c>
      <c r="BG149" s="144">
        <f>IF(N149="zákl. přenesená",J149,0)</f>
        <v>0</v>
      </c>
      <c r="BH149" s="144">
        <f>IF(N149="sníž. přenesená",J149,0)</f>
        <v>0</v>
      </c>
      <c r="BI149" s="144">
        <f>IF(N149="nulová",J149,0)</f>
        <v>0</v>
      </c>
      <c r="BJ149" s="18" t="s">
        <v>80</v>
      </c>
      <c r="BK149" s="144">
        <f>ROUND(I149*H149,2)</f>
        <v>0</v>
      </c>
      <c r="BL149" s="18" t="s">
        <v>157</v>
      </c>
      <c r="BM149" s="143" t="s">
        <v>230</v>
      </c>
    </row>
    <row r="150" spans="2:65" s="1" customFormat="1" ht="11.25">
      <c r="B150" s="33"/>
      <c r="D150" s="145" t="s">
        <v>159</v>
      </c>
      <c r="F150" s="146" t="s">
        <v>229</v>
      </c>
      <c r="I150" s="147"/>
      <c r="L150" s="33"/>
      <c r="M150" s="148"/>
      <c r="T150" s="54"/>
      <c r="AT150" s="18" t="s">
        <v>159</v>
      </c>
      <c r="AU150" s="18" t="s">
        <v>82</v>
      </c>
    </row>
    <row r="151" spans="2:65" s="12" customFormat="1" ht="11.25">
      <c r="B151" s="151"/>
      <c r="D151" s="145" t="s">
        <v>163</v>
      </c>
      <c r="E151" s="152" t="s">
        <v>28</v>
      </c>
      <c r="F151" s="153" t="s">
        <v>1466</v>
      </c>
      <c r="H151" s="154">
        <v>0.21299999999999999</v>
      </c>
      <c r="I151" s="155"/>
      <c r="L151" s="151"/>
      <c r="M151" s="156"/>
      <c r="T151" s="157"/>
      <c r="AT151" s="152" t="s">
        <v>163</v>
      </c>
      <c r="AU151" s="152" t="s">
        <v>82</v>
      </c>
      <c r="AV151" s="12" t="s">
        <v>82</v>
      </c>
      <c r="AW151" s="12" t="s">
        <v>35</v>
      </c>
      <c r="AX151" s="12" t="s">
        <v>73</v>
      </c>
      <c r="AY151" s="152" t="s">
        <v>150</v>
      </c>
    </row>
    <row r="152" spans="2:65" s="13" customFormat="1" ht="11.25">
      <c r="B152" s="158"/>
      <c r="D152" s="145" t="s">
        <v>163</v>
      </c>
      <c r="E152" s="159" t="s">
        <v>28</v>
      </c>
      <c r="F152" s="160" t="s">
        <v>167</v>
      </c>
      <c r="H152" s="161">
        <v>0.21299999999999999</v>
      </c>
      <c r="I152" s="162"/>
      <c r="L152" s="158"/>
      <c r="M152" s="163"/>
      <c r="T152" s="164"/>
      <c r="AT152" s="159" t="s">
        <v>163</v>
      </c>
      <c r="AU152" s="159" t="s">
        <v>82</v>
      </c>
      <c r="AV152" s="13" t="s">
        <v>157</v>
      </c>
      <c r="AW152" s="13" t="s">
        <v>35</v>
      </c>
      <c r="AX152" s="13" t="s">
        <v>80</v>
      </c>
      <c r="AY152" s="159" t="s">
        <v>150</v>
      </c>
    </row>
    <row r="153" spans="2:65" s="12" customFormat="1" ht="11.25">
      <c r="B153" s="151"/>
      <c r="D153" s="145" t="s">
        <v>163</v>
      </c>
      <c r="F153" s="153" t="s">
        <v>1467</v>
      </c>
      <c r="H153" s="154">
        <v>0.42599999999999999</v>
      </c>
      <c r="I153" s="155"/>
      <c r="L153" s="151"/>
      <c r="M153" s="156"/>
      <c r="T153" s="157"/>
      <c r="AT153" s="152" t="s">
        <v>163</v>
      </c>
      <c r="AU153" s="152" t="s">
        <v>82</v>
      </c>
      <c r="AV153" s="12" t="s">
        <v>82</v>
      </c>
      <c r="AW153" s="12" t="s">
        <v>4</v>
      </c>
      <c r="AX153" s="12" t="s">
        <v>80</v>
      </c>
      <c r="AY153" s="152" t="s">
        <v>150</v>
      </c>
    </row>
    <row r="154" spans="2:65" s="1" customFormat="1" ht="37.9" customHeight="1">
      <c r="B154" s="33"/>
      <c r="C154" s="132" t="s">
        <v>8</v>
      </c>
      <c r="D154" s="132" t="s">
        <v>152</v>
      </c>
      <c r="E154" s="133" t="s">
        <v>1468</v>
      </c>
      <c r="F154" s="134" t="s">
        <v>1469</v>
      </c>
      <c r="G154" s="135" t="s">
        <v>236</v>
      </c>
      <c r="H154" s="136">
        <v>10.62</v>
      </c>
      <c r="I154" s="137"/>
      <c r="J154" s="138">
        <f>ROUND(I154*H154,2)</f>
        <v>0</v>
      </c>
      <c r="K154" s="134" t="s">
        <v>156</v>
      </c>
      <c r="L154" s="33"/>
      <c r="M154" s="139" t="s">
        <v>28</v>
      </c>
      <c r="N154" s="140" t="s">
        <v>44</v>
      </c>
      <c r="P154" s="141">
        <f>O154*H154</f>
        <v>0</v>
      </c>
      <c r="Q154" s="141">
        <v>0</v>
      </c>
      <c r="R154" s="141">
        <f>Q154*H154</f>
        <v>0</v>
      </c>
      <c r="S154" s="141">
        <v>0</v>
      </c>
      <c r="T154" s="142">
        <f>S154*H154</f>
        <v>0</v>
      </c>
      <c r="AR154" s="143" t="s">
        <v>157</v>
      </c>
      <c r="AT154" s="143" t="s">
        <v>152</v>
      </c>
      <c r="AU154" s="143" t="s">
        <v>82</v>
      </c>
      <c r="AY154" s="18" t="s">
        <v>150</v>
      </c>
      <c r="BE154" s="144">
        <f>IF(N154="základní",J154,0)</f>
        <v>0</v>
      </c>
      <c r="BF154" s="144">
        <f>IF(N154="snížená",J154,0)</f>
        <v>0</v>
      </c>
      <c r="BG154" s="144">
        <f>IF(N154="zákl. přenesená",J154,0)</f>
        <v>0</v>
      </c>
      <c r="BH154" s="144">
        <f>IF(N154="sníž. přenesená",J154,0)</f>
        <v>0</v>
      </c>
      <c r="BI154" s="144">
        <f>IF(N154="nulová",J154,0)</f>
        <v>0</v>
      </c>
      <c r="BJ154" s="18" t="s">
        <v>80</v>
      </c>
      <c r="BK154" s="144">
        <f>ROUND(I154*H154,2)</f>
        <v>0</v>
      </c>
      <c r="BL154" s="18" t="s">
        <v>157</v>
      </c>
      <c r="BM154" s="143" t="s">
        <v>1470</v>
      </c>
    </row>
    <row r="155" spans="2:65" s="1" customFormat="1" ht="29.25">
      <c r="B155" s="33"/>
      <c r="D155" s="145" t="s">
        <v>159</v>
      </c>
      <c r="F155" s="146" t="s">
        <v>1471</v>
      </c>
      <c r="I155" s="147"/>
      <c r="L155" s="33"/>
      <c r="M155" s="148"/>
      <c r="T155" s="54"/>
      <c r="AT155" s="18" t="s">
        <v>159</v>
      </c>
      <c r="AU155" s="18" t="s">
        <v>82</v>
      </c>
    </row>
    <row r="156" spans="2:65" s="1" customFormat="1" ht="11.25">
      <c r="B156" s="33"/>
      <c r="D156" s="149" t="s">
        <v>161</v>
      </c>
      <c r="F156" s="150" t="s">
        <v>1472</v>
      </c>
      <c r="I156" s="147"/>
      <c r="L156" s="33"/>
      <c r="M156" s="148"/>
      <c r="T156" s="54"/>
      <c r="AT156" s="18" t="s">
        <v>161</v>
      </c>
      <c r="AU156" s="18" t="s">
        <v>82</v>
      </c>
    </row>
    <row r="157" spans="2:65" s="12" customFormat="1" ht="11.25">
      <c r="B157" s="151"/>
      <c r="D157" s="145" t="s">
        <v>163</v>
      </c>
      <c r="E157" s="152" t="s">
        <v>28</v>
      </c>
      <c r="F157" s="153" t="s">
        <v>1473</v>
      </c>
      <c r="H157" s="154">
        <v>10.62</v>
      </c>
      <c r="I157" s="155"/>
      <c r="L157" s="151"/>
      <c r="M157" s="156"/>
      <c r="T157" s="157"/>
      <c r="AT157" s="152" t="s">
        <v>163</v>
      </c>
      <c r="AU157" s="152" t="s">
        <v>82</v>
      </c>
      <c r="AV157" s="12" t="s">
        <v>82</v>
      </c>
      <c r="AW157" s="12" t="s">
        <v>35</v>
      </c>
      <c r="AX157" s="12" t="s">
        <v>73</v>
      </c>
      <c r="AY157" s="152" t="s">
        <v>150</v>
      </c>
    </row>
    <row r="158" spans="2:65" s="13" customFormat="1" ht="11.25">
      <c r="B158" s="158"/>
      <c r="D158" s="145" t="s">
        <v>163</v>
      </c>
      <c r="E158" s="159" t="s">
        <v>28</v>
      </c>
      <c r="F158" s="160" t="s">
        <v>167</v>
      </c>
      <c r="H158" s="161">
        <v>10.62</v>
      </c>
      <c r="I158" s="162"/>
      <c r="L158" s="158"/>
      <c r="M158" s="163"/>
      <c r="T158" s="164"/>
      <c r="AT158" s="159" t="s">
        <v>163</v>
      </c>
      <c r="AU158" s="159" t="s">
        <v>82</v>
      </c>
      <c r="AV158" s="13" t="s">
        <v>157</v>
      </c>
      <c r="AW158" s="13" t="s">
        <v>35</v>
      </c>
      <c r="AX158" s="13" t="s">
        <v>80</v>
      </c>
      <c r="AY158" s="159" t="s">
        <v>150</v>
      </c>
    </row>
    <row r="159" spans="2:65" s="1" customFormat="1" ht="24.2" customHeight="1">
      <c r="B159" s="33"/>
      <c r="C159" s="132" t="s">
        <v>248</v>
      </c>
      <c r="D159" s="132" t="s">
        <v>152</v>
      </c>
      <c r="E159" s="133" t="s">
        <v>1474</v>
      </c>
      <c r="F159" s="134" t="s">
        <v>1475</v>
      </c>
      <c r="G159" s="135" t="s">
        <v>236</v>
      </c>
      <c r="H159" s="136">
        <v>10.62</v>
      </c>
      <c r="I159" s="137"/>
      <c r="J159" s="138">
        <f>ROUND(I159*H159,2)</f>
        <v>0</v>
      </c>
      <c r="K159" s="134" t="s">
        <v>156</v>
      </c>
      <c r="L159" s="33"/>
      <c r="M159" s="139" t="s">
        <v>28</v>
      </c>
      <c r="N159" s="140" t="s">
        <v>44</v>
      </c>
      <c r="P159" s="141">
        <f>O159*H159</f>
        <v>0</v>
      </c>
      <c r="Q159" s="141">
        <v>0</v>
      </c>
      <c r="R159" s="141">
        <f>Q159*H159</f>
        <v>0</v>
      </c>
      <c r="S159" s="141">
        <v>0</v>
      </c>
      <c r="T159" s="142">
        <f>S159*H159</f>
        <v>0</v>
      </c>
      <c r="AR159" s="143" t="s">
        <v>157</v>
      </c>
      <c r="AT159" s="143" t="s">
        <v>152</v>
      </c>
      <c r="AU159" s="143" t="s">
        <v>82</v>
      </c>
      <c r="AY159" s="18" t="s">
        <v>150</v>
      </c>
      <c r="BE159" s="144">
        <f>IF(N159="základní",J159,0)</f>
        <v>0</v>
      </c>
      <c r="BF159" s="144">
        <f>IF(N159="snížená",J159,0)</f>
        <v>0</v>
      </c>
      <c r="BG159" s="144">
        <f>IF(N159="zákl. přenesená",J159,0)</f>
        <v>0</v>
      </c>
      <c r="BH159" s="144">
        <f>IF(N159="sníž. přenesená",J159,0)</f>
        <v>0</v>
      </c>
      <c r="BI159" s="144">
        <f>IF(N159="nulová",J159,0)</f>
        <v>0</v>
      </c>
      <c r="BJ159" s="18" t="s">
        <v>80</v>
      </c>
      <c r="BK159" s="144">
        <f>ROUND(I159*H159,2)</f>
        <v>0</v>
      </c>
      <c r="BL159" s="18" t="s">
        <v>157</v>
      </c>
      <c r="BM159" s="143" t="s">
        <v>1476</v>
      </c>
    </row>
    <row r="160" spans="2:65" s="1" customFormat="1" ht="19.5">
      <c r="B160" s="33"/>
      <c r="D160" s="145" t="s">
        <v>159</v>
      </c>
      <c r="F160" s="146" t="s">
        <v>1477</v>
      </c>
      <c r="I160" s="147"/>
      <c r="L160" s="33"/>
      <c r="M160" s="148"/>
      <c r="T160" s="54"/>
      <c r="AT160" s="18" t="s">
        <v>159</v>
      </c>
      <c r="AU160" s="18" t="s">
        <v>82</v>
      </c>
    </row>
    <row r="161" spans="2:65" s="1" customFormat="1" ht="11.25">
      <c r="B161" s="33"/>
      <c r="D161" s="149" t="s">
        <v>161</v>
      </c>
      <c r="F161" s="150" t="s">
        <v>1478</v>
      </c>
      <c r="I161" s="147"/>
      <c r="L161" s="33"/>
      <c r="M161" s="148"/>
      <c r="T161" s="54"/>
      <c r="AT161" s="18" t="s">
        <v>161</v>
      </c>
      <c r="AU161" s="18" t="s">
        <v>82</v>
      </c>
    </row>
    <row r="162" spans="2:65" s="12" customFormat="1" ht="11.25">
      <c r="B162" s="151"/>
      <c r="D162" s="145" t="s">
        <v>163</v>
      </c>
      <c r="E162" s="152" t="s">
        <v>28</v>
      </c>
      <c r="F162" s="153" t="s">
        <v>1473</v>
      </c>
      <c r="H162" s="154">
        <v>10.62</v>
      </c>
      <c r="I162" s="155"/>
      <c r="L162" s="151"/>
      <c r="M162" s="156"/>
      <c r="T162" s="157"/>
      <c r="AT162" s="152" t="s">
        <v>163</v>
      </c>
      <c r="AU162" s="152" t="s">
        <v>82</v>
      </c>
      <c r="AV162" s="12" t="s">
        <v>82</v>
      </c>
      <c r="AW162" s="12" t="s">
        <v>35</v>
      </c>
      <c r="AX162" s="12" t="s">
        <v>73</v>
      </c>
      <c r="AY162" s="152" t="s">
        <v>150</v>
      </c>
    </row>
    <row r="163" spans="2:65" s="13" customFormat="1" ht="11.25">
      <c r="B163" s="158"/>
      <c r="D163" s="145" t="s">
        <v>163</v>
      </c>
      <c r="E163" s="159" t="s">
        <v>28</v>
      </c>
      <c r="F163" s="160" t="s">
        <v>167</v>
      </c>
      <c r="H163" s="161">
        <v>10.62</v>
      </c>
      <c r="I163" s="162"/>
      <c r="L163" s="158"/>
      <c r="M163" s="163"/>
      <c r="T163" s="164"/>
      <c r="AT163" s="159" t="s">
        <v>163</v>
      </c>
      <c r="AU163" s="159" t="s">
        <v>82</v>
      </c>
      <c r="AV163" s="13" t="s">
        <v>157</v>
      </c>
      <c r="AW163" s="13" t="s">
        <v>35</v>
      </c>
      <c r="AX163" s="13" t="s">
        <v>80</v>
      </c>
      <c r="AY163" s="159" t="s">
        <v>150</v>
      </c>
    </row>
    <row r="164" spans="2:65" s="1" customFormat="1" ht="16.5" customHeight="1">
      <c r="B164" s="33"/>
      <c r="C164" s="166" t="s">
        <v>256</v>
      </c>
      <c r="D164" s="166" t="s">
        <v>215</v>
      </c>
      <c r="E164" s="167" t="s">
        <v>1479</v>
      </c>
      <c r="F164" s="168" t="s">
        <v>1480</v>
      </c>
      <c r="G164" s="169" t="s">
        <v>199</v>
      </c>
      <c r="H164" s="170">
        <v>2.867</v>
      </c>
      <c r="I164" s="171"/>
      <c r="J164" s="172">
        <f>ROUND(I164*H164,2)</f>
        <v>0</v>
      </c>
      <c r="K164" s="168" t="s">
        <v>156</v>
      </c>
      <c r="L164" s="173"/>
      <c r="M164" s="174" t="s">
        <v>28</v>
      </c>
      <c r="N164" s="175" t="s">
        <v>44</v>
      </c>
      <c r="P164" s="141">
        <f>O164*H164</f>
        <v>0</v>
      </c>
      <c r="Q164" s="141">
        <v>1</v>
      </c>
      <c r="R164" s="141">
        <f>Q164*H164</f>
        <v>2.867</v>
      </c>
      <c r="S164" s="141">
        <v>0</v>
      </c>
      <c r="T164" s="142">
        <f>S164*H164</f>
        <v>0</v>
      </c>
      <c r="AR164" s="143" t="s">
        <v>214</v>
      </c>
      <c r="AT164" s="143" t="s">
        <v>215</v>
      </c>
      <c r="AU164" s="143" t="s">
        <v>82</v>
      </c>
      <c r="AY164" s="18" t="s">
        <v>150</v>
      </c>
      <c r="BE164" s="144">
        <f>IF(N164="základní",J164,0)</f>
        <v>0</v>
      </c>
      <c r="BF164" s="144">
        <f>IF(N164="snížená",J164,0)</f>
        <v>0</v>
      </c>
      <c r="BG164" s="144">
        <f>IF(N164="zákl. přenesená",J164,0)</f>
        <v>0</v>
      </c>
      <c r="BH164" s="144">
        <f>IF(N164="sníž. přenesená",J164,0)</f>
        <v>0</v>
      </c>
      <c r="BI164" s="144">
        <f>IF(N164="nulová",J164,0)</f>
        <v>0</v>
      </c>
      <c r="BJ164" s="18" t="s">
        <v>80</v>
      </c>
      <c r="BK164" s="144">
        <f>ROUND(I164*H164,2)</f>
        <v>0</v>
      </c>
      <c r="BL164" s="18" t="s">
        <v>157</v>
      </c>
      <c r="BM164" s="143" t="s">
        <v>1481</v>
      </c>
    </row>
    <row r="165" spans="2:65" s="1" customFormat="1" ht="11.25">
      <c r="B165" s="33"/>
      <c r="D165" s="145" t="s">
        <v>159</v>
      </c>
      <c r="F165" s="146" t="s">
        <v>1480</v>
      </c>
      <c r="I165" s="147"/>
      <c r="L165" s="33"/>
      <c r="M165" s="148"/>
      <c r="T165" s="54"/>
      <c r="AT165" s="18" t="s">
        <v>159</v>
      </c>
      <c r="AU165" s="18" t="s">
        <v>82</v>
      </c>
    </row>
    <row r="166" spans="2:65" s="12" customFormat="1" ht="11.25">
      <c r="B166" s="151"/>
      <c r="D166" s="145" t="s">
        <v>163</v>
      </c>
      <c r="E166" s="152" t="s">
        <v>28</v>
      </c>
      <c r="F166" s="153" t="s">
        <v>1460</v>
      </c>
      <c r="H166" s="154">
        <v>1.593</v>
      </c>
      <c r="I166" s="155"/>
      <c r="L166" s="151"/>
      <c r="M166" s="156"/>
      <c r="T166" s="157"/>
      <c r="AT166" s="152" t="s">
        <v>163</v>
      </c>
      <c r="AU166" s="152" t="s">
        <v>82</v>
      </c>
      <c r="AV166" s="12" t="s">
        <v>82</v>
      </c>
      <c r="AW166" s="12" t="s">
        <v>35</v>
      </c>
      <c r="AX166" s="12" t="s">
        <v>80</v>
      </c>
      <c r="AY166" s="152" t="s">
        <v>150</v>
      </c>
    </row>
    <row r="167" spans="2:65" s="12" customFormat="1" ht="11.25">
      <c r="B167" s="151"/>
      <c r="D167" s="145" t="s">
        <v>163</v>
      </c>
      <c r="F167" s="153" t="s">
        <v>1464</v>
      </c>
      <c r="H167" s="154">
        <v>2.867</v>
      </c>
      <c r="I167" s="155"/>
      <c r="L167" s="151"/>
      <c r="M167" s="156"/>
      <c r="T167" s="157"/>
      <c r="AT167" s="152" t="s">
        <v>163</v>
      </c>
      <c r="AU167" s="152" t="s">
        <v>82</v>
      </c>
      <c r="AV167" s="12" t="s">
        <v>82</v>
      </c>
      <c r="AW167" s="12" t="s">
        <v>4</v>
      </c>
      <c r="AX167" s="12" t="s">
        <v>80</v>
      </c>
      <c r="AY167" s="152" t="s">
        <v>150</v>
      </c>
    </row>
    <row r="168" spans="2:65" s="1" customFormat="1" ht="24.2" customHeight="1">
      <c r="B168" s="33"/>
      <c r="C168" s="132" t="s">
        <v>263</v>
      </c>
      <c r="D168" s="132" t="s">
        <v>152</v>
      </c>
      <c r="E168" s="133" t="s">
        <v>1482</v>
      </c>
      <c r="F168" s="134" t="s">
        <v>1483</v>
      </c>
      <c r="G168" s="135" t="s">
        <v>236</v>
      </c>
      <c r="H168" s="136">
        <v>10.62</v>
      </c>
      <c r="I168" s="137"/>
      <c r="J168" s="138">
        <f>ROUND(I168*H168,2)</f>
        <v>0</v>
      </c>
      <c r="K168" s="134" t="s">
        <v>156</v>
      </c>
      <c r="L168" s="33"/>
      <c r="M168" s="139" t="s">
        <v>28</v>
      </c>
      <c r="N168" s="140" t="s">
        <v>44</v>
      </c>
      <c r="P168" s="141">
        <f>O168*H168</f>
        <v>0</v>
      </c>
      <c r="Q168" s="141">
        <v>0</v>
      </c>
      <c r="R168" s="141">
        <f>Q168*H168</f>
        <v>0</v>
      </c>
      <c r="S168" s="141">
        <v>0</v>
      </c>
      <c r="T168" s="142">
        <f>S168*H168</f>
        <v>0</v>
      </c>
      <c r="AR168" s="143" t="s">
        <v>157</v>
      </c>
      <c r="AT168" s="143" t="s">
        <v>152</v>
      </c>
      <c r="AU168" s="143" t="s">
        <v>82</v>
      </c>
      <c r="AY168" s="18" t="s">
        <v>150</v>
      </c>
      <c r="BE168" s="144">
        <f>IF(N168="základní",J168,0)</f>
        <v>0</v>
      </c>
      <c r="BF168" s="144">
        <f>IF(N168="snížená",J168,0)</f>
        <v>0</v>
      </c>
      <c r="BG168" s="144">
        <f>IF(N168="zákl. přenesená",J168,0)</f>
        <v>0</v>
      </c>
      <c r="BH168" s="144">
        <f>IF(N168="sníž. přenesená",J168,0)</f>
        <v>0</v>
      </c>
      <c r="BI168" s="144">
        <f>IF(N168="nulová",J168,0)</f>
        <v>0</v>
      </c>
      <c r="BJ168" s="18" t="s">
        <v>80</v>
      </c>
      <c r="BK168" s="144">
        <f>ROUND(I168*H168,2)</f>
        <v>0</v>
      </c>
      <c r="BL168" s="18" t="s">
        <v>157</v>
      </c>
      <c r="BM168" s="143" t="s">
        <v>1484</v>
      </c>
    </row>
    <row r="169" spans="2:65" s="1" customFormat="1" ht="19.5">
      <c r="B169" s="33"/>
      <c r="D169" s="145" t="s">
        <v>159</v>
      </c>
      <c r="F169" s="146" t="s">
        <v>1485</v>
      </c>
      <c r="I169" s="147"/>
      <c r="L169" s="33"/>
      <c r="M169" s="148"/>
      <c r="T169" s="54"/>
      <c r="AT169" s="18" t="s">
        <v>159</v>
      </c>
      <c r="AU169" s="18" t="s">
        <v>82</v>
      </c>
    </row>
    <row r="170" spans="2:65" s="1" customFormat="1" ht="11.25">
      <c r="B170" s="33"/>
      <c r="D170" s="149" t="s">
        <v>161</v>
      </c>
      <c r="F170" s="150" t="s">
        <v>1486</v>
      </c>
      <c r="I170" s="147"/>
      <c r="L170" s="33"/>
      <c r="M170" s="148"/>
      <c r="T170" s="54"/>
      <c r="AT170" s="18" t="s">
        <v>161</v>
      </c>
      <c r="AU170" s="18" t="s">
        <v>82</v>
      </c>
    </row>
    <row r="171" spans="2:65" s="12" customFormat="1" ht="11.25">
      <c r="B171" s="151"/>
      <c r="D171" s="145" t="s">
        <v>163</v>
      </c>
      <c r="E171" s="152" t="s">
        <v>28</v>
      </c>
      <c r="F171" s="153" t="s">
        <v>1473</v>
      </c>
      <c r="H171" s="154">
        <v>10.62</v>
      </c>
      <c r="I171" s="155"/>
      <c r="L171" s="151"/>
      <c r="M171" s="156"/>
      <c r="T171" s="157"/>
      <c r="AT171" s="152" t="s">
        <v>163</v>
      </c>
      <c r="AU171" s="152" t="s">
        <v>82</v>
      </c>
      <c r="AV171" s="12" t="s">
        <v>82</v>
      </c>
      <c r="AW171" s="12" t="s">
        <v>35</v>
      </c>
      <c r="AX171" s="12" t="s">
        <v>80</v>
      </c>
      <c r="AY171" s="152" t="s">
        <v>150</v>
      </c>
    </row>
    <row r="172" spans="2:65" s="1" customFormat="1" ht="16.5" customHeight="1">
      <c r="B172" s="33"/>
      <c r="C172" s="166" t="s">
        <v>270</v>
      </c>
      <c r="D172" s="166" t="s">
        <v>215</v>
      </c>
      <c r="E172" s="167" t="s">
        <v>1487</v>
      </c>
      <c r="F172" s="168" t="s">
        <v>1488</v>
      </c>
      <c r="G172" s="169" t="s">
        <v>1489</v>
      </c>
      <c r="H172" s="170">
        <v>0.31900000000000001</v>
      </c>
      <c r="I172" s="171"/>
      <c r="J172" s="172">
        <f>ROUND(I172*H172,2)</f>
        <v>0</v>
      </c>
      <c r="K172" s="168" t="s">
        <v>156</v>
      </c>
      <c r="L172" s="173"/>
      <c r="M172" s="174" t="s">
        <v>28</v>
      </c>
      <c r="N172" s="175" t="s">
        <v>44</v>
      </c>
      <c r="P172" s="141">
        <f>O172*H172</f>
        <v>0</v>
      </c>
      <c r="Q172" s="141">
        <v>1E-3</v>
      </c>
      <c r="R172" s="141">
        <f>Q172*H172</f>
        <v>3.19E-4</v>
      </c>
      <c r="S172" s="141">
        <v>0</v>
      </c>
      <c r="T172" s="142">
        <f>S172*H172</f>
        <v>0</v>
      </c>
      <c r="AR172" s="143" t="s">
        <v>214</v>
      </c>
      <c r="AT172" s="143" t="s">
        <v>215</v>
      </c>
      <c r="AU172" s="143" t="s">
        <v>82</v>
      </c>
      <c r="AY172" s="18" t="s">
        <v>150</v>
      </c>
      <c r="BE172" s="144">
        <f>IF(N172="základní",J172,0)</f>
        <v>0</v>
      </c>
      <c r="BF172" s="144">
        <f>IF(N172="snížená",J172,0)</f>
        <v>0</v>
      </c>
      <c r="BG172" s="144">
        <f>IF(N172="zákl. přenesená",J172,0)</f>
        <v>0</v>
      </c>
      <c r="BH172" s="144">
        <f>IF(N172="sníž. přenesená",J172,0)</f>
        <v>0</v>
      </c>
      <c r="BI172" s="144">
        <f>IF(N172="nulová",J172,0)</f>
        <v>0</v>
      </c>
      <c r="BJ172" s="18" t="s">
        <v>80</v>
      </c>
      <c r="BK172" s="144">
        <f>ROUND(I172*H172,2)</f>
        <v>0</v>
      </c>
      <c r="BL172" s="18" t="s">
        <v>157</v>
      </c>
      <c r="BM172" s="143" t="s">
        <v>1490</v>
      </c>
    </row>
    <row r="173" spans="2:65" s="1" customFormat="1" ht="11.25">
      <c r="B173" s="33"/>
      <c r="D173" s="145" t="s">
        <v>159</v>
      </c>
      <c r="F173" s="146" t="s">
        <v>1488</v>
      </c>
      <c r="I173" s="147"/>
      <c r="L173" s="33"/>
      <c r="M173" s="148"/>
      <c r="T173" s="54"/>
      <c r="AT173" s="18" t="s">
        <v>159</v>
      </c>
      <c r="AU173" s="18" t="s">
        <v>82</v>
      </c>
    </row>
    <row r="174" spans="2:65" s="12" customFormat="1" ht="11.25">
      <c r="B174" s="151"/>
      <c r="D174" s="145" t="s">
        <v>163</v>
      </c>
      <c r="E174" s="152" t="s">
        <v>28</v>
      </c>
      <c r="F174" s="153" t="s">
        <v>1491</v>
      </c>
      <c r="H174" s="154">
        <v>0.31900000000000001</v>
      </c>
      <c r="I174" s="155"/>
      <c r="L174" s="151"/>
      <c r="M174" s="156"/>
      <c r="T174" s="157"/>
      <c r="AT174" s="152" t="s">
        <v>163</v>
      </c>
      <c r="AU174" s="152" t="s">
        <v>82</v>
      </c>
      <c r="AV174" s="12" t="s">
        <v>82</v>
      </c>
      <c r="AW174" s="12" t="s">
        <v>35</v>
      </c>
      <c r="AX174" s="12" t="s">
        <v>73</v>
      </c>
      <c r="AY174" s="152" t="s">
        <v>150</v>
      </c>
    </row>
    <row r="175" spans="2:65" s="13" customFormat="1" ht="11.25">
      <c r="B175" s="158"/>
      <c r="D175" s="145" t="s">
        <v>163</v>
      </c>
      <c r="E175" s="159" t="s">
        <v>28</v>
      </c>
      <c r="F175" s="160" t="s">
        <v>167</v>
      </c>
      <c r="H175" s="161">
        <v>0.31900000000000001</v>
      </c>
      <c r="I175" s="162"/>
      <c r="L175" s="158"/>
      <c r="M175" s="163"/>
      <c r="T175" s="164"/>
      <c r="AT175" s="159" t="s">
        <v>163</v>
      </c>
      <c r="AU175" s="159" t="s">
        <v>82</v>
      </c>
      <c r="AV175" s="13" t="s">
        <v>157</v>
      </c>
      <c r="AW175" s="13" t="s">
        <v>35</v>
      </c>
      <c r="AX175" s="13" t="s">
        <v>80</v>
      </c>
      <c r="AY175" s="159" t="s">
        <v>150</v>
      </c>
    </row>
    <row r="176" spans="2:65" s="1" customFormat="1" ht="24.2" customHeight="1">
      <c r="B176" s="33"/>
      <c r="C176" s="132" t="s">
        <v>277</v>
      </c>
      <c r="D176" s="132" t="s">
        <v>152</v>
      </c>
      <c r="E176" s="133" t="s">
        <v>234</v>
      </c>
      <c r="F176" s="134" t="s">
        <v>235</v>
      </c>
      <c r="G176" s="135" t="s">
        <v>236</v>
      </c>
      <c r="H176" s="136">
        <v>16.12</v>
      </c>
      <c r="I176" s="137"/>
      <c r="J176" s="138">
        <f>ROUND(I176*H176,2)</f>
        <v>0</v>
      </c>
      <c r="K176" s="134" t="s">
        <v>156</v>
      </c>
      <c r="L176" s="33"/>
      <c r="M176" s="139" t="s">
        <v>28</v>
      </c>
      <c r="N176" s="140" t="s">
        <v>44</v>
      </c>
      <c r="P176" s="141">
        <f>O176*H176</f>
        <v>0</v>
      </c>
      <c r="Q176" s="141">
        <v>0</v>
      </c>
      <c r="R176" s="141">
        <f>Q176*H176</f>
        <v>0</v>
      </c>
      <c r="S176" s="141">
        <v>0</v>
      </c>
      <c r="T176" s="142">
        <f>S176*H176</f>
        <v>0</v>
      </c>
      <c r="AR176" s="143" t="s">
        <v>157</v>
      </c>
      <c r="AT176" s="143" t="s">
        <v>152</v>
      </c>
      <c r="AU176" s="143" t="s">
        <v>82</v>
      </c>
      <c r="AY176" s="18" t="s">
        <v>150</v>
      </c>
      <c r="BE176" s="144">
        <f>IF(N176="základní",J176,0)</f>
        <v>0</v>
      </c>
      <c r="BF176" s="144">
        <f>IF(N176="snížená",J176,0)</f>
        <v>0</v>
      </c>
      <c r="BG176" s="144">
        <f>IF(N176="zákl. přenesená",J176,0)</f>
        <v>0</v>
      </c>
      <c r="BH176" s="144">
        <f>IF(N176="sníž. přenesená",J176,0)</f>
        <v>0</v>
      </c>
      <c r="BI176" s="144">
        <f>IF(N176="nulová",J176,0)</f>
        <v>0</v>
      </c>
      <c r="BJ176" s="18" t="s">
        <v>80</v>
      </c>
      <c r="BK176" s="144">
        <f>ROUND(I176*H176,2)</f>
        <v>0</v>
      </c>
      <c r="BL176" s="18" t="s">
        <v>157</v>
      </c>
      <c r="BM176" s="143" t="s">
        <v>237</v>
      </c>
    </row>
    <row r="177" spans="2:65" s="1" customFormat="1" ht="19.5">
      <c r="B177" s="33"/>
      <c r="D177" s="145" t="s">
        <v>159</v>
      </c>
      <c r="F177" s="146" t="s">
        <v>238</v>
      </c>
      <c r="I177" s="147"/>
      <c r="L177" s="33"/>
      <c r="M177" s="148"/>
      <c r="T177" s="54"/>
      <c r="AT177" s="18" t="s">
        <v>159</v>
      </c>
      <c r="AU177" s="18" t="s">
        <v>82</v>
      </c>
    </row>
    <row r="178" spans="2:65" s="1" customFormat="1" ht="11.25">
      <c r="B178" s="33"/>
      <c r="D178" s="149" t="s">
        <v>161</v>
      </c>
      <c r="F178" s="150" t="s">
        <v>239</v>
      </c>
      <c r="I178" s="147"/>
      <c r="L178" s="33"/>
      <c r="M178" s="148"/>
      <c r="T178" s="54"/>
      <c r="AT178" s="18" t="s">
        <v>161</v>
      </c>
      <c r="AU178" s="18" t="s">
        <v>82</v>
      </c>
    </row>
    <row r="179" spans="2:65" s="12" customFormat="1" ht="11.25">
      <c r="B179" s="151"/>
      <c r="D179" s="145" t="s">
        <v>163</v>
      </c>
      <c r="E179" s="152" t="s">
        <v>28</v>
      </c>
      <c r="F179" s="153" t="s">
        <v>1492</v>
      </c>
      <c r="H179" s="154">
        <v>16.12</v>
      </c>
      <c r="I179" s="155"/>
      <c r="L179" s="151"/>
      <c r="M179" s="156"/>
      <c r="T179" s="157"/>
      <c r="AT179" s="152" t="s">
        <v>163</v>
      </c>
      <c r="AU179" s="152" t="s">
        <v>82</v>
      </c>
      <c r="AV179" s="12" t="s">
        <v>82</v>
      </c>
      <c r="AW179" s="12" t="s">
        <v>35</v>
      </c>
      <c r="AX179" s="12" t="s">
        <v>73</v>
      </c>
      <c r="AY179" s="152" t="s">
        <v>150</v>
      </c>
    </row>
    <row r="180" spans="2:65" s="13" customFormat="1" ht="11.25">
      <c r="B180" s="158"/>
      <c r="D180" s="145" t="s">
        <v>163</v>
      </c>
      <c r="E180" s="159" t="s">
        <v>28</v>
      </c>
      <c r="F180" s="160" t="s">
        <v>167</v>
      </c>
      <c r="H180" s="161">
        <v>16.12</v>
      </c>
      <c r="I180" s="162"/>
      <c r="L180" s="158"/>
      <c r="M180" s="163"/>
      <c r="T180" s="164"/>
      <c r="AT180" s="159" t="s">
        <v>163</v>
      </c>
      <c r="AU180" s="159" t="s">
        <v>82</v>
      </c>
      <c r="AV180" s="13" t="s">
        <v>157</v>
      </c>
      <c r="AW180" s="13" t="s">
        <v>35</v>
      </c>
      <c r="AX180" s="13" t="s">
        <v>80</v>
      </c>
      <c r="AY180" s="159" t="s">
        <v>150</v>
      </c>
    </row>
    <row r="181" spans="2:65" s="1" customFormat="1" ht="33" customHeight="1">
      <c r="B181" s="33"/>
      <c r="C181" s="132" t="s">
        <v>284</v>
      </c>
      <c r="D181" s="132" t="s">
        <v>152</v>
      </c>
      <c r="E181" s="133" t="s">
        <v>1493</v>
      </c>
      <c r="F181" s="134" t="s">
        <v>1494</v>
      </c>
      <c r="G181" s="135" t="s">
        <v>236</v>
      </c>
      <c r="H181" s="136">
        <v>10.62</v>
      </c>
      <c r="I181" s="137"/>
      <c r="J181" s="138">
        <f>ROUND(I181*H181,2)</f>
        <v>0</v>
      </c>
      <c r="K181" s="134" t="s">
        <v>156</v>
      </c>
      <c r="L181" s="33"/>
      <c r="M181" s="139" t="s">
        <v>28</v>
      </c>
      <c r="N181" s="140" t="s">
        <v>44</v>
      </c>
      <c r="P181" s="141">
        <f>O181*H181</f>
        <v>0</v>
      </c>
      <c r="Q181" s="141">
        <v>0</v>
      </c>
      <c r="R181" s="141">
        <f>Q181*H181</f>
        <v>0</v>
      </c>
      <c r="S181" s="141">
        <v>0</v>
      </c>
      <c r="T181" s="142">
        <f>S181*H181</f>
        <v>0</v>
      </c>
      <c r="AR181" s="143" t="s">
        <v>157</v>
      </c>
      <c r="AT181" s="143" t="s">
        <v>152</v>
      </c>
      <c r="AU181" s="143" t="s">
        <v>82</v>
      </c>
      <c r="AY181" s="18" t="s">
        <v>150</v>
      </c>
      <c r="BE181" s="144">
        <f>IF(N181="základní",J181,0)</f>
        <v>0</v>
      </c>
      <c r="BF181" s="144">
        <f>IF(N181="snížená",J181,0)</f>
        <v>0</v>
      </c>
      <c r="BG181" s="144">
        <f>IF(N181="zákl. přenesená",J181,0)</f>
        <v>0</v>
      </c>
      <c r="BH181" s="144">
        <f>IF(N181="sníž. přenesená",J181,0)</f>
        <v>0</v>
      </c>
      <c r="BI181" s="144">
        <f>IF(N181="nulová",J181,0)</f>
        <v>0</v>
      </c>
      <c r="BJ181" s="18" t="s">
        <v>80</v>
      </c>
      <c r="BK181" s="144">
        <f>ROUND(I181*H181,2)</f>
        <v>0</v>
      </c>
      <c r="BL181" s="18" t="s">
        <v>157</v>
      </c>
      <c r="BM181" s="143" t="s">
        <v>1495</v>
      </c>
    </row>
    <row r="182" spans="2:65" s="1" customFormat="1" ht="19.5">
      <c r="B182" s="33"/>
      <c r="D182" s="145" t="s">
        <v>159</v>
      </c>
      <c r="F182" s="146" t="s">
        <v>1496</v>
      </c>
      <c r="I182" s="147"/>
      <c r="L182" s="33"/>
      <c r="M182" s="148"/>
      <c r="T182" s="54"/>
      <c r="AT182" s="18" t="s">
        <v>159</v>
      </c>
      <c r="AU182" s="18" t="s">
        <v>82</v>
      </c>
    </row>
    <row r="183" spans="2:65" s="1" customFormat="1" ht="11.25">
      <c r="B183" s="33"/>
      <c r="D183" s="149" t="s">
        <v>161</v>
      </c>
      <c r="F183" s="150" t="s">
        <v>1497</v>
      </c>
      <c r="I183" s="147"/>
      <c r="L183" s="33"/>
      <c r="M183" s="148"/>
      <c r="T183" s="54"/>
      <c r="AT183" s="18" t="s">
        <v>161</v>
      </c>
      <c r="AU183" s="18" t="s">
        <v>82</v>
      </c>
    </row>
    <row r="184" spans="2:65" s="12" customFormat="1" ht="11.25">
      <c r="B184" s="151"/>
      <c r="D184" s="145" t="s">
        <v>163</v>
      </c>
      <c r="E184" s="152" t="s">
        <v>28</v>
      </c>
      <c r="F184" s="153" t="s">
        <v>1473</v>
      </c>
      <c r="H184" s="154">
        <v>10.62</v>
      </c>
      <c r="I184" s="155"/>
      <c r="L184" s="151"/>
      <c r="M184" s="156"/>
      <c r="T184" s="157"/>
      <c r="AT184" s="152" t="s">
        <v>163</v>
      </c>
      <c r="AU184" s="152" t="s">
        <v>82</v>
      </c>
      <c r="AV184" s="12" t="s">
        <v>82</v>
      </c>
      <c r="AW184" s="12" t="s">
        <v>35</v>
      </c>
      <c r="AX184" s="12" t="s">
        <v>73</v>
      </c>
      <c r="AY184" s="152" t="s">
        <v>150</v>
      </c>
    </row>
    <row r="185" spans="2:65" s="13" customFormat="1" ht="11.25">
      <c r="B185" s="158"/>
      <c r="D185" s="145" t="s">
        <v>163</v>
      </c>
      <c r="E185" s="159" t="s">
        <v>28</v>
      </c>
      <c r="F185" s="160" t="s">
        <v>167</v>
      </c>
      <c r="H185" s="161">
        <v>10.62</v>
      </c>
      <c r="I185" s="162"/>
      <c r="L185" s="158"/>
      <c r="M185" s="163"/>
      <c r="T185" s="164"/>
      <c r="AT185" s="159" t="s">
        <v>163</v>
      </c>
      <c r="AU185" s="159" t="s">
        <v>82</v>
      </c>
      <c r="AV185" s="13" t="s">
        <v>157</v>
      </c>
      <c r="AW185" s="13" t="s">
        <v>35</v>
      </c>
      <c r="AX185" s="13" t="s">
        <v>80</v>
      </c>
      <c r="AY185" s="159" t="s">
        <v>150</v>
      </c>
    </row>
    <row r="186" spans="2:65" s="1" customFormat="1" ht="33" customHeight="1">
      <c r="B186" s="33"/>
      <c r="C186" s="132" t="s">
        <v>290</v>
      </c>
      <c r="D186" s="132" t="s">
        <v>152</v>
      </c>
      <c r="E186" s="133" t="s">
        <v>1498</v>
      </c>
      <c r="F186" s="134" t="s">
        <v>1499</v>
      </c>
      <c r="G186" s="135" t="s">
        <v>236</v>
      </c>
      <c r="H186" s="136">
        <v>10.62</v>
      </c>
      <c r="I186" s="137"/>
      <c r="J186" s="138">
        <f>ROUND(I186*H186,2)</f>
        <v>0</v>
      </c>
      <c r="K186" s="134" t="s">
        <v>156</v>
      </c>
      <c r="L186" s="33"/>
      <c r="M186" s="139" t="s">
        <v>28</v>
      </c>
      <c r="N186" s="140" t="s">
        <v>44</v>
      </c>
      <c r="P186" s="141">
        <f>O186*H186</f>
        <v>0</v>
      </c>
      <c r="Q186" s="141">
        <v>0</v>
      </c>
      <c r="R186" s="141">
        <f>Q186*H186</f>
        <v>0</v>
      </c>
      <c r="S186" s="141">
        <v>0</v>
      </c>
      <c r="T186" s="142">
        <f>S186*H186</f>
        <v>0</v>
      </c>
      <c r="AR186" s="143" t="s">
        <v>157</v>
      </c>
      <c r="AT186" s="143" t="s">
        <v>152</v>
      </c>
      <c r="AU186" s="143" t="s">
        <v>82</v>
      </c>
      <c r="AY186" s="18" t="s">
        <v>150</v>
      </c>
      <c r="BE186" s="144">
        <f>IF(N186="základní",J186,0)</f>
        <v>0</v>
      </c>
      <c r="BF186" s="144">
        <f>IF(N186="snížená",J186,0)</f>
        <v>0</v>
      </c>
      <c r="BG186" s="144">
        <f>IF(N186="zákl. přenesená",J186,0)</f>
        <v>0</v>
      </c>
      <c r="BH186" s="144">
        <f>IF(N186="sníž. přenesená",J186,0)</f>
        <v>0</v>
      </c>
      <c r="BI186" s="144">
        <f>IF(N186="nulová",J186,0)</f>
        <v>0</v>
      </c>
      <c r="BJ186" s="18" t="s">
        <v>80</v>
      </c>
      <c r="BK186" s="144">
        <f>ROUND(I186*H186,2)</f>
        <v>0</v>
      </c>
      <c r="BL186" s="18" t="s">
        <v>157</v>
      </c>
      <c r="BM186" s="143" t="s">
        <v>1500</v>
      </c>
    </row>
    <row r="187" spans="2:65" s="1" customFormat="1" ht="29.25">
      <c r="B187" s="33"/>
      <c r="D187" s="145" t="s">
        <v>159</v>
      </c>
      <c r="F187" s="146" t="s">
        <v>1501</v>
      </c>
      <c r="I187" s="147"/>
      <c r="L187" s="33"/>
      <c r="M187" s="148"/>
      <c r="T187" s="54"/>
      <c r="AT187" s="18" t="s">
        <v>159</v>
      </c>
      <c r="AU187" s="18" t="s">
        <v>82</v>
      </c>
    </row>
    <row r="188" spans="2:65" s="1" customFormat="1" ht="11.25">
      <c r="B188" s="33"/>
      <c r="D188" s="149" t="s">
        <v>161</v>
      </c>
      <c r="F188" s="150" t="s">
        <v>1502</v>
      </c>
      <c r="I188" s="147"/>
      <c r="L188" s="33"/>
      <c r="M188" s="148"/>
      <c r="T188" s="54"/>
      <c r="AT188" s="18" t="s">
        <v>161</v>
      </c>
      <c r="AU188" s="18" t="s">
        <v>82</v>
      </c>
    </row>
    <row r="189" spans="2:65" s="12" customFormat="1" ht="11.25">
      <c r="B189" s="151"/>
      <c r="D189" s="145" t="s">
        <v>163</v>
      </c>
      <c r="E189" s="152" t="s">
        <v>28</v>
      </c>
      <c r="F189" s="153" t="s">
        <v>1473</v>
      </c>
      <c r="H189" s="154">
        <v>10.62</v>
      </c>
      <c r="I189" s="155"/>
      <c r="L189" s="151"/>
      <c r="M189" s="156"/>
      <c r="T189" s="157"/>
      <c r="AT189" s="152" t="s">
        <v>163</v>
      </c>
      <c r="AU189" s="152" t="s">
        <v>82</v>
      </c>
      <c r="AV189" s="12" t="s">
        <v>82</v>
      </c>
      <c r="AW189" s="12" t="s">
        <v>35</v>
      </c>
      <c r="AX189" s="12" t="s">
        <v>73</v>
      </c>
      <c r="AY189" s="152" t="s">
        <v>150</v>
      </c>
    </row>
    <row r="190" spans="2:65" s="13" customFormat="1" ht="11.25">
      <c r="B190" s="158"/>
      <c r="D190" s="145" t="s">
        <v>163</v>
      </c>
      <c r="E190" s="159" t="s">
        <v>28</v>
      </c>
      <c r="F190" s="160" t="s">
        <v>167</v>
      </c>
      <c r="H190" s="161">
        <v>10.62</v>
      </c>
      <c r="I190" s="162"/>
      <c r="L190" s="158"/>
      <c r="M190" s="163"/>
      <c r="T190" s="164"/>
      <c r="AT190" s="159" t="s">
        <v>163</v>
      </c>
      <c r="AU190" s="159" t="s">
        <v>82</v>
      </c>
      <c r="AV190" s="13" t="s">
        <v>157</v>
      </c>
      <c r="AW190" s="13" t="s">
        <v>35</v>
      </c>
      <c r="AX190" s="13" t="s">
        <v>80</v>
      </c>
      <c r="AY190" s="159" t="s">
        <v>150</v>
      </c>
    </row>
    <row r="191" spans="2:65" s="1" customFormat="1" ht="16.5" customHeight="1">
      <c r="B191" s="33"/>
      <c r="C191" s="132" t="s">
        <v>297</v>
      </c>
      <c r="D191" s="132" t="s">
        <v>152</v>
      </c>
      <c r="E191" s="133" t="s">
        <v>1503</v>
      </c>
      <c r="F191" s="134" t="s">
        <v>1504</v>
      </c>
      <c r="G191" s="135" t="s">
        <v>155</v>
      </c>
      <c r="H191" s="136">
        <v>0.31900000000000001</v>
      </c>
      <c r="I191" s="137"/>
      <c r="J191" s="138">
        <f>ROUND(I191*H191,2)</f>
        <v>0</v>
      </c>
      <c r="K191" s="134" t="s">
        <v>156</v>
      </c>
      <c r="L191" s="33"/>
      <c r="M191" s="139" t="s">
        <v>28</v>
      </c>
      <c r="N191" s="140" t="s">
        <v>44</v>
      </c>
      <c r="P191" s="141">
        <f>O191*H191</f>
        <v>0</v>
      </c>
      <c r="Q191" s="141">
        <v>0</v>
      </c>
      <c r="R191" s="141">
        <f>Q191*H191</f>
        <v>0</v>
      </c>
      <c r="S191" s="141">
        <v>0</v>
      </c>
      <c r="T191" s="142">
        <f>S191*H191</f>
        <v>0</v>
      </c>
      <c r="AR191" s="143" t="s">
        <v>157</v>
      </c>
      <c r="AT191" s="143" t="s">
        <v>152</v>
      </c>
      <c r="AU191" s="143" t="s">
        <v>82</v>
      </c>
      <c r="AY191" s="18" t="s">
        <v>150</v>
      </c>
      <c r="BE191" s="144">
        <f>IF(N191="základní",J191,0)</f>
        <v>0</v>
      </c>
      <c r="BF191" s="144">
        <f>IF(N191="snížená",J191,0)</f>
        <v>0</v>
      </c>
      <c r="BG191" s="144">
        <f>IF(N191="zákl. přenesená",J191,0)</f>
        <v>0</v>
      </c>
      <c r="BH191" s="144">
        <f>IF(N191="sníž. přenesená",J191,0)</f>
        <v>0</v>
      </c>
      <c r="BI191" s="144">
        <f>IF(N191="nulová",J191,0)</f>
        <v>0</v>
      </c>
      <c r="BJ191" s="18" t="s">
        <v>80</v>
      </c>
      <c r="BK191" s="144">
        <f>ROUND(I191*H191,2)</f>
        <v>0</v>
      </c>
      <c r="BL191" s="18" t="s">
        <v>157</v>
      </c>
      <c r="BM191" s="143" t="s">
        <v>1505</v>
      </c>
    </row>
    <row r="192" spans="2:65" s="1" customFormat="1" ht="11.25">
      <c r="B192" s="33"/>
      <c r="D192" s="145" t="s">
        <v>159</v>
      </c>
      <c r="F192" s="146" t="s">
        <v>1506</v>
      </c>
      <c r="I192" s="147"/>
      <c r="L192" s="33"/>
      <c r="M192" s="148"/>
      <c r="T192" s="54"/>
      <c r="AT192" s="18" t="s">
        <v>159</v>
      </c>
      <c r="AU192" s="18" t="s">
        <v>82</v>
      </c>
    </row>
    <row r="193" spans="2:65" s="1" customFormat="1" ht="11.25">
      <c r="B193" s="33"/>
      <c r="D193" s="149" t="s">
        <v>161</v>
      </c>
      <c r="F193" s="150" t="s">
        <v>1507</v>
      </c>
      <c r="I193" s="147"/>
      <c r="L193" s="33"/>
      <c r="M193" s="148"/>
      <c r="T193" s="54"/>
      <c r="AT193" s="18" t="s">
        <v>161</v>
      </c>
      <c r="AU193" s="18" t="s">
        <v>82</v>
      </c>
    </row>
    <row r="194" spans="2:65" s="1" customFormat="1" ht="19.5">
      <c r="B194" s="33"/>
      <c r="D194" s="145" t="s">
        <v>192</v>
      </c>
      <c r="F194" s="165" t="s">
        <v>1508</v>
      </c>
      <c r="I194" s="147"/>
      <c r="L194" s="33"/>
      <c r="M194" s="148"/>
      <c r="T194" s="54"/>
      <c r="AT194" s="18" t="s">
        <v>192</v>
      </c>
      <c r="AU194" s="18" t="s">
        <v>82</v>
      </c>
    </row>
    <row r="195" spans="2:65" s="12" customFormat="1" ht="11.25">
      <c r="B195" s="151"/>
      <c r="D195" s="145" t="s">
        <v>163</v>
      </c>
      <c r="E195" s="152" t="s">
        <v>28</v>
      </c>
      <c r="F195" s="153" t="s">
        <v>1509</v>
      </c>
      <c r="H195" s="154">
        <v>0.31900000000000001</v>
      </c>
      <c r="I195" s="155"/>
      <c r="L195" s="151"/>
      <c r="M195" s="156"/>
      <c r="T195" s="157"/>
      <c r="AT195" s="152" t="s">
        <v>163</v>
      </c>
      <c r="AU195" s="152" t="s">
        <v>82</v>
      </c>
      <c r="AV195" s="12" t="s">
        <v>82</v>
      </c>
      <c r="AW195" s="12" t="s">
        <v>35</v>
      </c>
      <c r="AX195" s="12" t="s">
        <v>73</v>
      </c>
      <c r="AY195" s="152" t="s">
        <v>150</v>
      </c>
    </row>
    <row r="196" spans="2:65" s="13" customFormat="1" ht="11.25">
      <c r="B196" s="158"/>
      <c r="D196" s="145" t="s">
        <v>163</v>
      </c>
      <c r="E196" s="159" t="s">
        <v>28</v>
      </c>
      <c r="F196" s="160" t="s">
        <v>167</v>
      </c>
      <c r="H196" s="161">
        <v>0.31900000000000001</v>
      </c>
      <c r="I196" s="162"/>
      <c r="L196" s="158"/>
      <c r="M196" s="163"/>
      <c r="T196" s="164"/>
      <c r="AT196" s="159" t="s">
        <v>163</v>
      </c>
      <c r="AU196" s="159" t="s">
        <v>82</v>
      </c>
      <c r="AV196" s="13" t="s">
        <v>157</v>
      </c>
      <c r="AW196" s="13" t="s">
        <v>35</v>
      </c>
      <c r="AX196" s="13" t="s">
        <v>80</v>
      </c>
      <c r="AY196" s="159" t="s">
        <v>150</v>
      </c>
    </row>
    <row r="197" spans="2:65" s="11" customFormat="1" ht="22.9" customHeight="1">
      <c r="B197" s="120"/>
      <c r="D197" s="121" t="s">
        <v>72</v>
      </c>
      <c r="E197" s="130" t="s">
        <v>157</v>
      </c>
      <c r="F197" s="130" t="s">
        <v>241</v>
      </c>
      <c r="I197" s="123"/>
      <c r="J197" s="131">
        <f>BK197</f>
        <v>0</v>
      </c>
      <c r="L197" s="120"/>
      <c r="M197" s="125"/>
      <c r="P197" s="126">
        <f>SUM(P198:P211)</f>
        <v>0</v>
      </c>
      <c r="R197" s="126">
        <f>SUM(R198:R211)</f>
        <v>0.17663999999999999</v>
      </c>
      <c r="T197" s="127">
        <f>SUM(T198:T211)</f>
        <v>0</v>
      </c>
      <c r="AR197" s="121" t="s">
        <v>80</v>
      </c>
      <c r="AT197" s="128" t="s">
        <v>72</v>
      </c>
      <c r="AU197" s="128" t="s">
        <v>80</v>
      </c>
      <c r="AY197" s="121" t="s">
        <v>150</v>
      </c>
      <c r="BK197" s="129">
        <f>SUM(BK198:BK211)</f>
        <v>0</v>
      </c>
    </row>
    <row r="198" spans="2:65" s="1" customFormat="1" ht="16.5" customHeight="1">
      <c r="B198" s="33"/>
      <c r="C198" s="132" t="s">
        <v>7</v>
      </c>
      <c r="D198" s="132" t="s">
        <v>152</v>
      </c>
      <c r="E198" s="133" t="s">
        <v>242</v>
      </c>
      <c r="F198" s="134" t="s">
        <v>243</v>
      </c>
      <c r="G198" s="135" t="s">
        <v>155</v>
      </c>
      <c r="H198" s="136">
        <v>6.4000000000000001E-2</v>
      </c>
      <c r="I198" s="137"/>
      <c r="J198" s="138">
        <f>ROUND(I198*H198,2)</f>
        <v>0</v>
      </c>
      <c r="K198" s="134" t="s">
        <v>156</v>
      </c>
      <c r="L198" s="33"/>
      <c r="M198" s="139" t="s">
        <v>28</v>
      </c>
      <c r="N198" s="140" t="s">
        <v>44</v>
      </c>
      <c r="P198" s="141">
        <f>O198*H198</f>
        <v>0</v>
      </c>
      <c r="Q198" s="141">
        <v>0</v>
      </c>
      <c r="R198" s="141">
        <f>Q198*H198</f>
        <v>0</v>
      </c>
      <c r="S198" s="141">
        <v>0</v>
      </c>
      <c r="T198" s="142">
        <f>S198*H198</f>
        <v>0</v>
      </c>
      <c r="AR198" s="143" t="s">
        <v>157</v>
      </c>
      <c r="AT198" s="143" t="s">
        <v>152</v>
      </c>
      <c r="AU198" s="143" t="s">
        <v>82</v>
      </c>
      <c r="AY198" s="18" t="s">
        <v>150</v>
      </c>
      <c r="BE198" s="144">
        <f>IF(N198="základní",J198,0)</f>
        <v>0</v>
      </c>
      <c r="BF198" s="144">
        <f>IF(N198="snížená",J198,0)</f>
        <v>0</v>
      </c>
      <c r="BG198" s="144">
        <f>IF(N198="zákl. přenesená",J198,0)</f>
        <v>0</v>
      </c>
      <c r="BH198" s="144">
        <f>IF(N198="sníž. přenesená",J198,0)</f>
        <v>0</v>
      </c>
      <c r="BI198" s="144">
        <f>IF(N198="nulová",J198,0)</f>
        <v>0</v>
      </c>
      <c r="BJ198" s="18" t="s">
        <v>80</v>
      </c>
      <c r="BK198" s="144">
        <f>ROUND(I198*H198,2)</f>
        <v>0</v>
      </c>
      <c r="BL198" s="18" t="s">
        <v>157</v>
      </c>
      <c r="BM198" s="143" t="s">
        <v>244</v>
      </c>
    </row>
    <row r="199" spans="2:65" s="1" customFormat="1" ht="19.5">
      <c r="B199" s="33"/>
      <c r="D199" s="145" t="s">
        <v>159</v>
      </c>
      <c r="F199" s="146" t="s">
        <v>245</v>
      </c>
      <c r="I199" s="147"/>
      <c r="L199" s="33"/>
      <c r="M199" s="148"/>
      <c r="T199" s="54"/>
      <c r="AT199" s="18" t="s">
        <v>159</v>
      </c>
      <c r="AU199" s="18" t="s">
        <v>82</v>
      </c>
    </row>
    <row r="200" spans="2:65" s="1" customFormat="1" ht="11.25">
      <c r="B200" s="33"/>
      <c r="D200" s="149" t="s">
        <v>161</v>
      </c>
      <c r="F200" s="150" t="s">
        <v>246</v>
      </c>
      <c r="I200" s="147"/>
      <c r="L200" s="33"/>
      <c r="M200" s="148"/>
      <c r="T200" s="54"/>
      <c r="AT200" s="18" t="s">
        <v>161</v>
      </c>
      <c r="AU200" s="18" t="s">
        <v>82</v>
      </c>
    </row>
    <row r="201" spans="2:65" s="12" customFormat="1" ht="11.25">
      <c r="B201" s="151"/>
      <c r="D201" s="145" t="s">
        <v>163</v>
      </c>
      <c r="E201" s="152" t="s">
        <v>28</v>
      </c>
      <c r="F201" s="153" t="s">
        <v>1510</v>
      </c>
      <c r="H201" s="154">
        <v>6.4000000000000001E-2</v>
      </c>
      <c r="I201" s="155"/>
      <c r="L201" s="151"/>
      <c r="M201" s="156"/>
      <c r="T201" s="157"/>
      <c r="AT201" s="152" t="s">
        <v>163</v>
      </c>
      <c r="AU201" s="152" t="s">
        <v>82</v>
      </c>
      <c r="AV201" s="12" t="s">
        <v>82</v>
      </c>
      <c r="AW201" s="12" t="s">
        <v>35</v>
      </c>
      <c r="AX201" s="12" t="s">
        <v>73</v>
      </c>
      <c r="AY201" s="152" t="s">
        <v>150</v>
      </c>
    </row>
    <row r="202" spans="2:65" s="13" customFormat="1" ht="11.25">
      <c r="B202" s="158"/>
      <c r="D202" s="145" t="s">
        <v>163</v>
      </c>
      <c r="E202" s="159" t="s">
        <v>28</v>
      </c>
      <c r="F202" s="160" t="s">
        <v>167</v>
      </c>
      <c r="H202" s="161">
        <v>6.4000000000000001E-2</v>
      </c>
      <c r="I202" s="162"/>
      <c r="L202" s="158"/>
      <c r="M202" s="163"/>
      <c r="T202" s="164"/>
      <c r="AT202" s="159" t="s">
        <v>163</v>
      </c>
      <c r="AU202" s="159" t="s">
        <v>82</v>
      </c>
      <c r="AV202" s="13" t="s">
        <v>157</v>
      </c>
      <c r="AW202" s="13" t="s">
        <v>35</v>
      </c>
      <c r="AX202" s="13" t="s">
        <v>80</v>
      </c>
      <c r="AY202" s="159" t="s">
        <v>150</v>
      </c>
    </row>
    <row r="203" spans="2:65" s="1" customFormat="1" ht="33" customHeight="1">
      <c r="B203" s="33"/>
      <c r="C203" s="132" t="s">
        <v>309</v>
      </c>
      <c r="D203" s="132" t="s">
        <v>152</v>
      </c>
      <c r="E203" s="133" t="s">
        <v>249</v>
      </c>
      <c r="F203" s="134" t="s">
        <v>250</v>
      </c>
      <c r="G203" s="135" t="s">
        <v>155</v>
      </c>
      <c r="H203" s="136">
        <v>0.05</v>
      </c>
      <c r="I203" s="137"/>
      <c r="J203" s="138">
        <f>ROUND(I203*H203,2)</f>
        <v>0</v>
      </c>
      <c r="K203" s="134" t="s">
        <v>156</v>
      </c>
      <c r="L203" s="33"/>
      <c r="M203" s="139" t="s">
        <v>28</v>
      </c>
      <c r="N203" s="140" t="s">
        <v>44</v>
      </c>
      <c r="P203" s="141">
        <f>O203*H203</f>
        <v>0</v>
      </c>
      <c r="Q203" s="141">
        <v>0</v>
      </c>
      <c r="R203" s="141">
        <f>Q203*H203</f>
        <v>0</v>
      </c>
      <c r="S203" s="141">
        <v>0</v>
      </c>
      <c r="T203" s="142">
        <f>S203*H203</f>
        <v>0</v>
      </c>
      <c r="AR203" s="143" t="s">
        <v>157</v>
      </c>
      <c r="AT203" s="143" t="s">
        <v>152</v>
      </c>
      <c r="AU203" s="143" t="s">
        <v>82</v>
      </c>
      <c r="AY203" s="18" t="s">
        <v>150</v>
      </c>
      <c r="BE203" s="144">
        <f>IF(N203="základní",J203,0)</f>
        <v>0</v>
      </c>
      <c r="BF203" s="144">
        <f>IF(N203="snížená",J203,0)</f>
        <v>0</v>
      </c>
      <c r="BG203" s="144">
        <f>IF(N203="zákl. přenesená",J203,0)</f>
        <v>0</v>
      </c>
      <c r="BH203" s="144">
        <f>IF(N203="sníž. přenesená",J203,0)</f>
        <v>0</v>
      </c>
      <c r="BI203" s="144">
        <f>IF(N203="nulová",J203,0)</f>
        <v>0</v>
      </c>
      <c r="BJ203" s="18" t="s">
        <v>80</v>
      </c>
      <c r="BK203" s="144">
        <f>ROUND(I203*H203,2)</f>
        <v>0</v>
      </c>
      <c r="BL203" s="18" t="s">
        <v>157</v>
      </c>
      <c r="BM203" s="143" t="s">
        <v>251</v>
      </c>
    </row>
    <row r="204" spans="2:65" s="1" customFormat="1" ht="29.25">
      <c r="B204" s="33"/>
      <c r="D204" s="145" t="s">
        <v>159</v>
      </c>
      <c r="F204" s="146" t="s">
        <v>252</v>
      </c>
      <c r="I204" s="147"/>
      <c r="L204" s="33"/>
      <c r="M204" s="148"/>
      <c r="T204" s="54"/>
      <c r="AT204" s="18" t="s">
        <v>159</v>
      </c>
      <c r="AU204" s="18" t="s">
        <v>82</v>
      </c>
    </row>
    <row r="205" spans="2:65" s="1" customFormat="1" ht="11.25">
      <c r="B205" s="33"/>
      <c r="D205" s="149" t="s">
        <v>161</v>
      </c>
      <c r="F205" s="150" t="s">
        <v>253</v>
      </c>
      <c r="I205" s="147"/>
      <c r="L205" s="33"/>
      <c r="M205" s="148"/>
      <c r="T205" s="54"/>
      <c r="AT205" s="18" t="s">
        <v>161</v>
      </c>
      <c r="AU205" s="18" t="s">
        <v>82</v>
      </c>
    </row>
    <row r="206" spans="2:65" s="12" customFormat="1" ht="11.25">
      <c r="B206" s="151"/>
      <c r="D206" s="145" t="s">
        <v>163</v>
      </c>
      <c r="E206" s="152" t="s">
        <v>28</v>
      </c>
      <c r="F206" s="153" t="s">
        <v>1511</v>
      </c>
      <c r="H206" s="154">
        <v>0.05</v>
      </c>
      <c r="I206" s="155"/>
      <c r="L206" s="151"/>
      <c r="M206" s="156"/>
      <c r="T206" s="157"/>
      <c r="AT206" s="152" t="s">
        <v>163</v>
      </c>
      <c r="AU206" s="152" t="s">
        <v>82</v>
      </c>
      <c r="AV206" s="12" t="s">
        <v>82</v>
      </c>
      <c r="AW206" s="12" t="s">
        <v>35</v>
      </c>
      <c r="AX206" s="12" t="s">
        <v>73</v>
      </c>
      <c r="AY206" s="152" t="s">
        <v>150</v>
      </c>
    </row>
    <row r="207" spans="2:65" s="13" customFormat="1" ht="11.25">
      <c r="B207" s="158"/>
      <c r="D207" s="145" t="s">
        <v>163</v>
      </c>
      <c r="E207" s="159" t="s">
        <v>28</v>
      </c>
      <c r="F207" s="160" t="s">
        <v>167</v>
      </c>
      <c r="H207" s="161">
        <v>0.05</v>
      </c>
      <c r="I207" s="162"/>
      <c r="L207" s="158"/>
      <c r="M207" s="163"/>
      <c r="T207" s="164"/>
      <c r="AT207" s="159" t="s">
        <v>163</v>
      </c>
      <c r="AU207" s="159" t="s">
        <v>82</v>
      </c>
      <c r="AV207" s="13" t="s">
        <v>157</v>
      </c>
      <c r="AW207" s="13" t="s">
        <v>35</v>
      </c>
      <c r="AX207" s="13" t="s">
        <v>80</v>
      </c>
      <c r="AY207" s="159" t="s">
        <v>150</v>
      </c>
    </row>
    <row r="208" spans="2:65" s="1" customFormat="1" ht="24.2" customHeight="1">
      <c r="B208" s="33"/>
      <c r="C208" s="132" t="s">
        <v>316</v>
      </c>
      <c r="D208" s="132" t="s">
        <v>152</v>
      </c>
      <c r="E208" s="133" t="s">
        <v>1512</v>
      </c>
      <c r="F208" s="134" t="s">
        <v>1513</v>
      </c>
      <c r="G208" s="135" t="s">
        <v>417</v>
      </c>
      <c r="H208" s="136">
        <v>1</v>
      </c>
      <c r="I208" s="137"/>
      <c r="J208" s="138">
        <f>ROUND(I208*H208,2)</f>
        <v>0</v>
      </c>
      <c r="K208" s="134" t="s">
        <v>156</v>
      </c>
      <c r="L208" s="33"/>
      <c r="M208" s="139" t="s">
        <v>28</v>
      </c>
      <c r="N208" s="140" t="s">
        <v>44</v>
      </c>
      <c r="P208" s="141">
        <f>O208*H208</f>
        <v>0</v>
      </c>
      <c r="Q208" s="141">
        <v>0.17663999999999999</v>
      </c>
      <c r="R208" s="141">
        <f>Q208*H208</f>
        <v>0.17663999999999999</v>
      </c>
      <c r="S208" s="141">
        <v>0</v>
      </c>
      <c r="T208" s="142">
        <f>S208*H208</f>
        <v>0</v>
      </c>
      <c r="AR208" s="143" t="s">
        <v>157</v>
      </c>
      <c r="AT208" s="143" t="s">
        <v>152</v>
      </c>
      <c r="AU208" s="143" t="s">
        <v>82</v>
      </c>
      <c r="AY208" s="18" t="s">
        <v>150</v>
      </c>
      <c r="BE208" s="144">
        <f>IF(N208="základní",J208,0)</f>
        <v>0</v>
      </c>
      <c r="BF208" s="144">
        <f>IF(N208="snížená",J208,0)</f>
        <v>0</v>
      </c>
      <c r="BG208" s="144">
        <f>IF(N208="zákl. přenesená",J208,0)</f>
        <v>0</v>
      </c>
      <c r="BH208" s="144">
        <f>IF(N208="sníž. přenesená",J208,0)</f>
        <v>0</v>
      </c>
      <c r="BI208" s="144">
        <f>IF(N208="nulová",J208,0)</f>
        <v>0</v>
      </c>
      <c r="BJ208" s="18" t="s">
        <v>80</v>
      </c>
      <c r="BK208" s="144">
        <f>ROUND(I208*H208,2)</f>
        <v>0</v>
      </c>
      <c r="BL208" s="18" t="s">
        <v>157</v>
      </c>
      <c r="BM208" s="143" t="s">
        <v>1514</v>
      </c>
    </row>
    <row r="209" spans="2:65" s="1" customFormat="1" ht="29.25">
      <c r="B209" s="33"/>
      <c r="D209" s="145" t="s">
        <v>159</v>
      </c>
      <c r="F209" s="146" t="s">
        <v>1515</v>
      </c>
      <c r="I209" s="147"/>
      <c r="L209" s="33"/>
      <c r="M209" s="148"/>
      <c r="T209" s="54"/>
      <c r="AT209" s="18" t="s">
        <v>159</v>
      </c>
      <c r="AU209" s="18" t="s">
        <v>82</v>
      </c>
    </row>
    <row r="210" spans="2:65" s="1" customFormat="1" ht="11.25">
      <c r="B210" s="33"/>
      <c r="D210" s="149" t="s">
        <v>161</v>
      </c>
      <c r="F210" s="150" t="s">
        <v>1516</v>
      </c>
      <c r="I210" s="147"/>
      <c r="L210" s="33"/>
      <c r="M210" s="148"/>
      <c r="T210" s="54"/>
      <c r="AT210" s="18" t="s">
        <v>161</v>
      </c>
      <c r="AU210" s="18" t="s">
        <v>82</v>
      </c>
    </row>
    <row r="211" spans="2:65" s="12" customFormat="1" ht="11.25">
      <c r="B211" s="151"/>
      <c r="D211" s="145" t="s">
        <v>163</v>
      </c>
      <c r="E211" s="152" t="s">
        <v>28</v>
      </c>
      <c r="F211" s="153" t="s">
        <v>1517</v>
      </c>
      <c r="H211" s="154">
        <v>1</v>
      </c>
      <c r="I211" s="155"/>
      <c r="L211" s="151"/>
      <c r="M211" s="156"/>
      <c r="T211" s="157"/>
      <c r="AT211" s="152" t="s">
        <v>163</v>
      </c>
      <c r="AU211" s="152" t="s">
        <v>82</v>
      </c>
      <c r="AV211" s="12" t="s">
        <v>82</v>
      </c>
      <c r="AW211" s="12" t="s">
        <v>35</v>
      </c>
      <c r="AX211" s="12" t="s">
        <v>80</v>
      </c>
      <c r="AY211" s="152" t="s">
        <v>150</v>
      </c>
    </row>
    <row r="212" spans="2:65" s="11" customFormat="1" ht="22.9" customHeight="1">
      <c r="B212" s="120"/>
      <c r="D212" s="121" t="s">
        <v>72</v>
      </c>
      <c r="E212" s="130" t="s">
        <v>186</v>
      </c>
      <c r="F212" s="130" t="s">
        <v>255</v>
      </c>
      <c r="I212" s="123"/>
      <c r="J212" s="131">
        <f>BK212</f>
        <v>0</v>
      </c>
      <c r="L212" s="120"/>
      <c r="M212" s="125"/>
      <c r="P212" s="126">
        <f>SUM(P213:P256)</f>
        <v>0</v>
      </c>
      <c r="R212" s="126">
        <f>SUM(R213:R256)</f>
        <v>8.3675502000000002</v>
      </c>
      <c r="T212" s="127">
        <f>SUM(T213:T256)</f>
        <v>0</v>
      </c>
      <c r="AR212" s="121" t="s">
        <v>80</v>
      </c>
      <c r="AT212" s="128" t="s">
        <v>72</v>
      </c>
      <c r="AU212" s="128" t="s">
        <v>80</v>
      </c>
      <c r="AY212" s="121" t="s">
        <v>150</v>
      </c>
      <c r="BK212" s="129">
        <f>SUM(BK213:BK256)</f>
        <v>0</v>
      </c>
    </row>
    <row r="213" spans="2:65" s="1" customFormat="1" ht="21.75" customHeight="1">
      <c r="B213" s="33"/>
      <c r="C213" s="132" t="s">
        <v>332</v>
      </c>
      <c r="D213" s="132" t="s">
        <v>152</v>
      </c>
      <c r="E213" s="133" t="s">
        <v>257</v>
      </c>
      <c r="F213" s="134" t="s">
        <v>258</v>
      </c>
      <c r="G213" s="135" t="s">
        <v>236</v>
      </c>
      <c r="H213" s="136">
        <v>2.8</v>
      </c>
      <c r="I213" s="137"/>
      <c r="J213" s="138">
        <f>ROUND(I213*H213,2)</f>
        <v>0</v>
      </c>
      <c r="K213" s="134" t="s">
        <v>156</v>
      </c>
      <c r="L213" s="33"/>
      <c r="M213" s="139" t="s">
        <v>28</v>
      </c>
      <c r="N213" s="140" t="s">
        <v>44</v>
      </c>
      <c r="P213" s="141">
        <f>O213*H213</f>
        <v>0</v>
      </c>
      <c r="Q213" s="141">
        <v>0</v>
      </c>
      <c r="R213" s="141">
        <f>Q213*H213</f>
        <v>0</v>
      </c>
      <c r="S213" s="141">
        <v>0</v>
      </c>
      <c r="T213" s="142">
        <f>S213*H213</f>
        <v>0</v>
      </c>
      <c r="AR213" s="143" t="s">
        <v>157</v>
      </c>
      <c r="AT213" s="143" t="s">
        <v>152</v>
      </c>
      <c r="AU213" s="143" t="s">
        <v>82</v>
      </c>
      <c r="AY213" s="18" t="s">
        <v>150</v>
      </c>
      <c r="BE213" s="144">
        <f>IF(N213="základní",J213,0)</f>
        <v>0</v>
      </c>
      <c r="BF213" s="144">
        <f>IF(N213="snížená",J213,0)</f>
        <v>0</v>
      </c>
      <c r="BG213" s="144">
        <f>IF(N213="zákl. přenesená",J213,0)</f>
        <v>0</v>
      </c>
      <c r="BH213" s="144">
        <f>IF(N213="sníž. přenesená",J213,0)</f>
        <v>0</v>
      </c>
      <c r="BI213" s="144">
        <f>IF(N213="nulová",J213,0)</f>
        <v>0</v>
      </c>
      <c r="BJ213" s="18" t="s">
        <v>80</v>
      </c>
      <c r="BK213" s="144">
        <f>ROUND(I213*H213,2)</f>
        <v>0</v>
      </c>
      <c r="BL213" s="18" t="s">
        <v>157</v>
      </c>
      <c r="BM213" s="143" t="s">
        <v>259</v>
      </c>
    </row>
    <row r="214" spans="2:65" s="1" customFormat="1" ht="19.5">
      <c r="B214" s="33"/>
      <c r="D214" s="145" t="s">
        <v>159</v>
      </c>
      <c r="F214" s="146" t="s">
        <v>260</v>
      </c>
      <c r="I214" s="147"/>
      <c r="L214" s="33"/>
      <c r="M214" s="148"/>
      <c r="T214" s="54"/>
      <c r="AT214" s="18" t="s">
        <v>159</v>
      </c>
      <c r="AU214" s="18" t="s">
        <v>82</v>
      </c>
    </row>
    <row r="215" spans="2:65" s="1" customFormat="1" ht="11.25">
      <c r="B215" s="33"/>
      <c r="D215" s="149" t="s">
        <v>161</v>
      </c>
      <c r="F215" s="150" t="s">
        <v>261</v>
      </c>
      <c r="I215" s="147"/>
      <c r="L215" s="33"/>
      <c r="M215" s="148"/>
      <c r="T215" s="54"/>
      <c r="AT215" s="18" t="s">
        <v>161</v>
      </c>
      <c r="AU215" s="18" t="s">
        <v>82</v>
      </c>
    </row>
    <row r="216" spans="2:65" s="12" customFormat="1" ht="11.25">
      <c r="B216" s="151"/>
      <c r="D216" s="145" t="s">
        <v>163</v>
      </c>
      <c r="E216" s="152" t="s">
        <v>28</v>
      </c>
      <c r="F216" s="153" t="s">
        <v>1518</v>
      </c>
      <c r="H216" s="154">
        <v>2.8</v>
      </c>
      <c r="I216" s="155"/>
      <c r="L216" s="151"/>
      <c r="M216" s="156"/>
      <c r="T216" s="157"/>
      <c r="AT216" s="152" t="s">
        <v>163</v>
      </c>
      <c r="AU216" s="152" t="s">
        <v>82</v>
      </c>
      <c r="AV216" s="12" t="s">
        <v>82</v>
      </c>
      <c r="AW216" s="12" t="s">
        <v>35</v>
      </c>
      <c r="AX216" s="12" t="s">
        <v>80</v>
      </c>
      <c r="AY216" s="152" t="s">
        <v>150</v>
      </c>
    </row>
    <row r="217" spans="2:65" s="1" customFormat="1" ht="21.75" customHeight="1">
      <c r="B217" s="33"/>
      <c r="C217" s="132" t="s">
        <v>338</v>
      </c>
      <c r="D217" s="132" t="s">
        <v>152</v>
      </c>
      <c r="E217" s="133" t="s">
        <v>264</v>
      </c>
      <c r="F217" s="134" t="s">
        <v>265</v>
      </c>
      <c r="G217" s="135" t="s">
        <v>236</v>
      </c>
      <c r="H217" s="136">
        <v>14.72</v>
      </c>
      <c r="I217" s="137"/>
      <c r="J217" s="138">
        <f>ROUND(I217*H217,2)</f>
        <v>0</v>
      </c>
      <c r="K217" s="134" t="s">
        <v>156</v>
      </c>
      <c r="L217" s="33"/>
      <c r="M217" s="139" t="s">
        <v>28</v>
      </c>
      <c r="N217" s="140" t="s">
        <v>44</v>
      </c>
      <c r="P217" s="141">
        <f>O217*H217</f>
        <v>0</v>
      </c>
      <c r="Q217" s="141">
        <v>0</v>
      </c>
      <c r="R217" s="141">
        <f>Q217*H217</f>
        <v>0</v>
      </c>
      <c r="S217" s="141">
        <v>0</v>
      </c>
      <c r="T217" s="142">
        <f>S217*H217</f>
        <v>0</v>
      </c>
      <c r="AR217" s="143" t="s">
        <v>157</v>
      </c>
      <c r="AT217" s="143" t="s">
        <v>152</v>
      </c>
      <c r="AU217" s="143" t="s">
        <v>82</v>
      </c>
      <c r="AY217" s="18" t="s">
        <v>150</v>
      </c>
      <c r="BE217" s="144">
        <f>IF(N217="základní",J217,0)</f>
        <v>0</v>
      </c>
      <c r="BF217" s="144">
        <f>IF(N217="snížená",J217,0)</f>
        <v>0</v>
      </c>
      <c r="BG217" s="144">
        <f>IF(N217="zákl. přenesená",J217,0)</f>
        <v>0</v>
      </c>
      <c r="BH217" s="144">
        <f>IF(N217="sníž. přenesená",J217,0)</f>
        <v>0</v>
      </c>
      <c r="BI217" s="144">
        <f>IF(N217="nulová",J217,0)</f>
        <v>0</v>
      </c>
      <c r="BJ217" s="18" t="s">
        <v>80</v>
      </c>
      <c r="BK217" s="144">
        <f>ROUND(I217*H217,2)</f>
        <v>0</v>
      </c>
      <c r="BL217" s="18" t="s">
        <v>157</v>
      </c>
      <c r="BM217" s="143" t="s">
        <v>266</v>
      </c>
    </row>
    <row r="218" spans="2:65" s="1" customFormat="1" ht="19.5">
      <c r="B218" s="33"/>
      <c r="D218" s="145" t="s">
        <v>159</v>
      </c>
      <c r="F218" s="146" t="s">
        <v>267</v>
      </c>
      <c r="I218" s="147"/>
      <c r="L218" s="33"/>
      <c r="M218" s="148"/>
      <c r="T218" s="54"/>
      <c r="AT218" s="18" t="s">
        <v>159</v>
      </c>
      <c r="AU218" s="18" t="s">
        <v>82</v>
      </c>
    </row>
    <row r="219" spans="2:65" s="1" customFormat="1" ht="11.25">
      <c r="B219" s="33"/>
      <c r="D219" s="149" t="s">
        <v>161</v>
      </c>
      <c r="F219" s="150" t="s">
        <v>268</v>
      </c>
      <c r="I219" s="147"/>
      <c r="L219" s="33"/>
      <c r="M219" s="148"/>
      <c r="T219" s="54"/>
      <c r="AT219" s="18" t="s">
        <v>161</v>
      </c>
      <c r="AU219" s="18" t="s">
        <v>82</v>
      </c>
    </row>
    <row r="220" spans="2:65" s="12" customFormat="1" ht="11.25">
      <c r="B220" s="151"/>
      <c r="D220" s="145" t="s">
        <v>163</v>
      </c>
      <c r="E220" s="152" t="s">
        <v>28</v>
      </c>
      <c r="F220" s="153" t="s">
        <v>1519</v>
      </c>
      <c r="H220" s="154">
        <v>14.72</v>
      </c>
      <c r="I220" s="155"/>
      <c r="L220" s="151"/>
      <c r="M220" s="156"/>
      <c r="T220" s="157"/>
      <c r="AT220" s="152" t="s">
        <v>163</v>
      </c>
      <c r="AU220" s="152" t="s">
        <v>82</v>
      </c>
      <c r="AV220" s="12" t="s">
        <v>82</v>
      </c>
      <c r="AW220" s="12" t="s">
        <v>35</v>
      </c>
      <c r="AX220" s="12" t="s">
        <v>73</v>
      </c>
      <c r="AY220" s="152" t="s">
        <v>150</v>
      </c>
    </row>
    <row r="221" spans="2:65" s="13" customFormat="1" ht="11.25">
      <c r="B221" s="158"/>
      <c r="D221" s="145" t="s">
        <v>163</v>
      </c>
      <c r="E221" s="159" t="s">
        <v>28</v>
      </c>
      <c r="F221" s="160" t="s">
        <v>167</v>
      </c>
      <c r="H221" s="161">
        <v>14.72</v>
      </c>
      <c r="I221" s="162"/>
      <c r="L221" s="158"/>
      <c r="M221" s="163"/>
      <c r="T221" s="164"/>
      <c r="AT221" s="159" t="s">
        <v>163</v>
      </c>
      <c r="AU221" s="159" t="s">
        <v>82</v>
      </c>
      <c r="AV221" s="13" t="s">
        <v>157</v>
      </c>
      <c r="AW221" s="13" t="s">
        <v>35</v>
      </c>
      <c r="AX221" s="13" t="s">
        <v>80</v>
      </c>
      <c r="AY221" s="159" t="s">
        <v>150</v>
      </c>
    </row>
    <row r="222" spans="2:65" s="1" customFormat="1" ht="24.2" customHeight="1">
      <c r="B222" s="33"/>
      <c r="C222" s="132" t="s">
        <v>344</v>
      </c>
      <c r="D222" s="132" t="s">
        <v>152</v>
      </c>
      <c r="E222" s="133" t="s">
        <v>1319</v>
      </c>
      <c r="F222" s="134" t="s">
        <v>1320</v>
      </c>
      <c r="G222" s="135" t="s">
        <v>236</v>
      </c>
      <c r="H222" s="136">
        <v>40.83</v>
      </c>
      <c r="I222" s="137"/>
      <c r="J222" s="138">
        <f>ROUND(I222*H222,2)</f>
        <v>0</v>
      </c>
      <c r="K222" s="134" t="s">
        <v>156</v>
      </c>
      <c r="L222" s="33"/>
      <c r="M222" s="139" t="s">
        <v>28</v>
      </c>
      <c r="N222" s="140" t="s">
        <v>44</v>
      </c>
      <c r="P222" s="141">
        <f>O222*H222</f>
        <v>0</v>
      </c>
      <c r="Q222" s="141">
        <v>8.9219999999999994E-2</v>
      </c>
      <c r="R222" s="141">
        <f>Q222*H222</f>
        <v>3.6428525999999994</v>
      </c>
      <c r="S222" s="141">
        <v>0</v>
      </c>
      <c r="T222" s="142">
        <f>S222*H222</f>
        <v>0</v>
      </c>
      <c r="AR222" s="143" t="s">
        <v>157</v>
      </c>
      <c r="AT222" s="143" t="s">
        <v>152</v>
      </c>
      <c r="AU222" s="143" t="s">
        <v>82</v>
      </c>
      <c r="AY222" s="18" t="s">
        <v>150</v>
      </c>
      <c r="BE222" s="144">
        <f>IF(N222="základní",J222,0)</f>
        <v>0</v>
      </c>
      <c r="BF222" s="144">
        <f>IF(N222="snížená",J222,0)</f>
        <v>0</v>
      </c>
      <c r="BG222" s="144">
        <f>IF(N222="zákl. přenesená",J222,0)</f>
        <v>0</v>
      </c>
      <c r="BH222" s="144">
        <f>IF(N222="sníž. přenesená",J222,0)</f>
        <v>0</v>
      </c>
      <c r="BI222" s="144">
        <f>IF(N222="nulová",J222,0)</f>
        <v>0</v>
      </c>
      <c r="BJ222" s="18" t="s">
        <v>80</v>
      </c>
      <c r="BK222" s="144">
        <f>ROUND(I222*H222,2)</f>
        <v>0</v>
      </c>
      <c r="BL222" s="18" t="s">
        <v>157</v>
      </c>
      <c r="BM222" s="143" t="s">
        <v>1321</v>
      </c>
    </row>
    <row r="223" spans="2:65" s="1" customFormat="1" ht="48.75">
      <c r="B223" s="33"/>
      <c r="D223" s="145" t="s">
        <v>159</v>
      </c>
      <c r="F223" s="146" t="s">
        <v>1322</v>
      </c>
      <c r="I223" s="147"/>
      <c r="L223" s="33"/>
      <c r="M223" s="148"/>
      <c r="T223" s="54"/>
      <c r="AT223" s="18" t="s">
        <v>159</v>
      </c>
      <c r="AU223" s="18" t="s">
        <v>82</v>
      </c>
    </row>
    <row r="224" spans="2:65" s="1" customFormat="1" ht="11.25">
      <c r="B224" s="33"/>
      <c r="D224" s="149" t="s">
        <v>161</v>
      </c>
      <c r="F224" s="150" t="s">
        <v>1323</v>
      </c>
      <c r="I224" s="147"/>
      <c r="L224" s="33"/>
      <c r="M224" s="148"/>
      <c r="T224" s="54"/>
      <c r="AT224" s="18" t="s">
        <v>161</v>
      </c>
      <c r="AU224" s="18" t="s">
        <v>82</v>
      </c>
    </row>
    <row r="225" spans="2:65" s="12" customFormat="1" ht="11.25">
      <c r="B225" s="151"/>
      <c r="D225" s="145" t="s">
        <v>163</v>
      </c>
      <c r="E225" s="152" t="s">
        <v>28</v>
      </c>
      <c r="F225" s="153" t="s">
        <v>1520</v>
      </c>
      <c r="H225" s="154">
        <v>27.33</v>
      </c>
      <c r="I225" s="155"/>
      <c r="L225" s="151"/>
      <c r="M225" s="156"/>
      <c r="T225" s="157"/>
      <c r="AT225" s="152" t="s">
        <v>163</v>
      </c>
      <c r="AU225" s="152" t="s">
        <v>82</v>
      </c>
      <c r="AV225" s="12" t="s">
        <v>82</v>
      </c>
      <c r="AW225" s="12" t="s">
        <v>35</v>
      </c>
      <c r="AX225" s="12" t="s">
        <v>73</v>
      </c>
      <c r="AY225" s="152" t="s">
        <v>150</v>
      </c>
    </row>
    <row r="226" spans="2:65" s="12" customFormat="1" ht="11.25">
      <c r="B226" s="151"/>
      <c r="D226" s="145" t="s">
        <v>163</v>
      </c>
      <c r="E226" s="152" t="s">
        <v>28</v>
      </c>
      <c r="F226" s="153" t="s">
        <v>1521</v>
      </c>
      <c r="H226" s="154">
        <v>13.5</v>
      </c>
      <c r="I226" s="155"/>
      <c r="L226" s="151"/>
      <c r="M226" s="156"/>
      <c r="T226" s="157"/>
      <c r="AT226" s="152" t="s">
        <v>163</v>
      </c>
      <c r="AU226" s="152" t="s">
        <v>82</v>
      </c>
      <c r="AV226" s="12" t="s">
        <v>82</v>
      </c>
      <c r="AW226" s="12" t="s">
        <v>35</v>
      </c>
      <c r="AX226" s="12" t="s">
        <v>73</v>
      </c>
      <c r="AY226" s="152" t="s">
        <v>150</v>
      </c>
    </row>
    <row r="227" spans="2:65" s="13" customFormat="1" ht="11.25">
      <c r="B227" s="158"/>
      <c r="D227" s="145" t="s">
        <v>163</v>
      </c>
      <c r="E227" s="159" t="s">
        <v>28</v>
      </c>
      <c r="F227" s="160" t="s">
        <v>167</v>
      </c>
      <c r="H227" s="161">
        <v>40.83</v>
      </c>
      <c r="I227" s="162"/>
      <c r="L227" s="158"/>
      <c r="M227" s="163"/>
      <c r="T227" s="164"/>
      <c r="AT227" s="159" t="s">
        <v>163</v>
      </c>
      <c r="AU227" s="159" t="s">
        <v>82</v>
      </c>
      <c r="AV227" s="13" t="s">
        <v>157</v>
      </c>
      <c r="AW227" s="13" t="s">
        <v>35</v>
      </c>
      <c r="AX227" s="13" t="s">
        <v>80</v>
      </c>
      <c r="AY227" s="159" t="s">
        <v>150</v>
      </c>
    </row>
    <row r="228" spans="2:65" s="1" customFormat="1" ht="24.2" customHeight="1">
      <c r="B228" s="33"/>
      <c r="C228" s="166" t="s">
        <v>350</v>
      </c>
      <c r="D228" s="166" t="s">
        <v>215</v>
      </c>
      <c r="E228" s="167" t="s">
        <v>1326</v>
      </c>
      <c r="F228" s="168" t="s">
        <v>1327</v>
      </c>
      <c r="G228" s="169" t="s">
        <v>236</v>
      </c>
      <c r="H228" s="170">
        <v>0.10299999999999999</v>
      </c>
      <c r="I228" s="171"/>
      <c r="J228" s="172">
        <f>ROUND(I228*H228,2)</f>
        <v>0</v>
      </c>
      <c r="K228" s="168" t="s">
        <v>156</v>
      </c>
      <c r="L228" s="173"/>
      <c r="M228" s="174" t="s">
        <v>28</v>
      </c>
      <c r="N228" s="175" t="s">
        <v>44</v>
      </c>
      <c r="P228" s="141">
        <f>O228*H228</f>
        <v>0</v>
      </c>
      <c r="Q228" s="141">
        <v>0.13200000000000001</v>
      </c>
      <c r="R228" s="141">
        <f>Q228*H228</f>
        <v>1.3596E-2</v>
      </c>
      <c r="S228" s="141">
        <v>0</v>
      </c>
      <c r="T228" s="142">
        <f>S228*H228</f>
        <v>0</v>
      </c>
      <c r="AR228" s="143" t="s">
        <v>214</v>
      </c>
      <c r="AT228" s="143" t="s">
        <v>215</v>
      </c>
      <c r="AU228" s="143" t="s">
        <v>82</v>
      </c>
      <c r="AY228" s="18" t="s">
        <v>150</v>
      </c>
      <c r="BE228" s="144">
        <f>IF(N228="základní",J228,0)</f>
        <v>0</v>
      </c>
      <c r="BF228" s="144">
        <f>IF(N228="snížená",J228,0)</f>
        <v>0</v>
      </c>
      <c r="BG228" s="144">
        <f>IF(N228="zákl. přenesená",J228,0)</f>
        <v>0</v>
      </c>
      <c r="BH228" s="144">
        <f>IF(N228="sníž. přenesená",J228,0)</f>
        <v>0</v>
      </c>
      <c r="BI228" s="144">
        <f>IF(N228="nulová",J228,0)</f>
        <v>0</v>
      </c>
      <c r="BJ228" s="18" t="s">
        <v>80</v>
      </c>
      <c r="BK228" s="144">
        <f>ROUND(I228*H228,2)</f>
        <v>0</v>
      </c>
      <c r="BL228" s="18" t="s">
        <v>157</v>
      </c>
      <c r="BM228" s="143" t="s">
        <v>1328</v>
      </c>
    </row>
    <row r="229" spans="2:65" s="1" customFormat="1" ht="11.25">
      <c r="B229" s="33"/>
      <c r="D229" s="145" t="s">
        <v>159</v>
      </c>
      <c r="F229" s="146" t="s">
        <v>1327</v>
      </c>
      <c r="I229" s="147"/>
      <c r="L229" s="33"/>
      <c r="M229" s="148"/>
      <c r="T229" s="54"/>
      <c r="AT229" s="18" t="s">
        <v>159</v>
      </c>
      <c r="AU229" s="18" t="s">
        <v>82</v>
      </c>
    </row>
    <row r="230" spans="2:65" s="12" customFormat="1" ht="11.25">
      <c r="B230" s="151"/>
      <c r="D230" s="145" t="s">
        <v>163</v>
      </c>
      <c r="E230" s="152" t="s">
        <v>28</v>
      </c>
      <c r="F230" s="153" t="s">
        <v>1522</v>
      </c>
      <c r="H230" s="154">
        <v>0.1</v>
      </c>
      <c r="I230" s="155"/>
      <c r="L230" s="151"/>
      <c r="M230" s="156"/>
      <c r="T230" s="157"/>
      <c r="AT230" s="152" t="s">
        <v>163</v>
      </c>
      <c r="AU230" s="152" t="s">
        <v>82</v>
      </c>
      <c r="AV230" s="12" t="s">
        <v>82</v>
      </c>
      <c r="AW230" s="12" t="s">
        <v>35</v>
      </c>
      <c r="AX230" s="12" t="s">
        <v>80</v>
      </c>
      <c r="AY230" s="152" t="s">
        <v>150</v>
      </c>
    </row>
    <row r="231" spans="2:65" s="12" customFormat="1" ht="11.25">
      <c r="B231" s="151"/>
      <c r="D231" s="145" t="s">
        <v>163</v>
      </c>
      <c r="F231" s="153" t="s">
        <v>1523</v>
      </c>
      <c r="H231" s="154">
        <v>0.10299999999999999</v>
      </c>
      <c r="I231" s="155"/>
      <c r="L231" s="151"/>
      <c r="M231" s="156"/>
      <c r="T231" s="157"/>
      <c r="AT231" s="152" t="s">
        <v>163</v>
      </c>
      <c r="AU231" s="152" t="s">
        <v>82</v>
      </c>
      <c r="AV231" s="12" t="s">
        <v>82</v>
      </c>
      <c r="AW231" s="12" t="s">
        <v>4</v>
      </c>
      <c r="AX231" s="12" t="s">
        <v>80</v>
      </c>
      <c r="AY231" s="152" t="s">
        <v>150</v>
      </c>
    </row>
    <row r="232" spans="2:65" s="1" customFormat="1" ht="24.2" customHeight="1">
      <c r="B232" s="33"/>
      <c r="C232" s="166" t="s">
        <v>360</v>
      </c>
      <c r="D232" s="166" t="s">
        <v>215</v>
      </c>
      <c r="E232" s="167" t="s">
        <v>1524</v>
      </c>
      <c r="F232" s="168" t="s">
        <v>1525</v>
      </c>
      <c r="G232" s="169" t="s">
        <v>236</v>
      </c>
      <c r="H232" s="170">
        <v>6.2110000000000003</v>
      </c>
      <c r="I232" s="171"/>
      <c r="J232" s="172">
        <f>ROUND(I232*H232,2)</f>
        <v>0</v>
      </c>
      <c r="K232" s="168" t="s">
        <v>28</v>
      </c>
      <c r="L232" s="173"/>
      <c r="M232" s="174" t="s">
        <v>28</v>
      </c>
      <c r="N232" s="175" t="s">
        <v>44</v>
      </c>
      <c r="P232" s="141">
        <f>O232*H232</f>
        <v>0</v>
      </c>
      <c r="Q232" s="141">
        <v>0.13100000000000001</v>
      </c>
      <c r="R232" s="141">
        <f>Q232*H232</f>
        <v>0.81364100000000006</v>
      </c>
      <c r="S232" s="141">
        <v>0</v>
      </c>
      <c r="T232" s="142">
        <f>S232*H232</f>
        <v>0</v>
      </c>
      <c r="AR232" s="143" t="s">
        <v>214</v>
      </c>
      <c r="AT232" s="143" t="s">
        <v>215</v>
      </c>
      <c r="AU232" s="143" t="s">
        <v>82</v>
      </c>
      <c r="AY232" s="18" t="s">
        <v>150</v>
      </c>
      <c r="BE232" s="144">
        <f>IF(N232="základní",J232,0)</f>
        <v>0</v>
      </c>
      <c r="BF232" s="144">
        <f>IF(N232="snížená",J232,0)</f>
        <v>0</v>
      </c>
      <c r="BG232" s="144">
        <f>IF(N232="zákl. přenesená",J232,0)</f>
        <v>0</v>
      </c>
      <c r="BH232" s="144">
        <f>IF(N232="sníž. přenesená",J232,0)</f>
        <v>0</v>
      </c>
      <c r="BI232" s="144">
        <f>IF(N232="nulová",J232,0)</f>
        <v>0</v>
      </c>
      <c r="BJ232" s="18" t="s">
        <v>80</v>
      </c>
      <c r="BK232" s="144">
        <f>ROUND(I232*H232,2)</f>
        <v>0</v>
      </c>
      <c r="BL232" s="18" t="s">
        <v>157</v>
      </c>
      <c r="BM232" s="143" t="s">
        <v>1526</v>
      </c>
    </row>
    <row r="233" spans="2:65" s="1" customFormat="1" ht="19.5">
      <c r="B233" s="33"/>
      <c r="D233" s="145" t="s">
        <v>159</v>
      </c>
      <c r="F233" s="146" t="s">
        <v>1527</v>
      </c>
      <c r="I233" s="147"/>
      <c r="L233" s="33"/>
      <c r="M233" s="148"/>
      <c r="T233" s="54"/>
      <c r="AT233" s="18" t="s">
        <v>159</v>
      </c>
      <c r="AU233" s="18" t="s">
        <v>82</v>
      </c>
    </row>
    <row r="234" spans="2:65" s="12" customFormat="1" ht="11.25">
      <c r="B234" s="151"/>
      <c r="D234" s="145" t="s">
        <v>163</v>
      </c>
      <c r="E234" s="152" t="s">
        <v>28</v>
      </c>
      <c r="F234" s="153" t="s">
        <v>1528</v>
      </c>
      <c r="H234" s="154">
        <v>6.03</v>
      </c>
      <c r="I234" s="155"/>
      <c r="L234" s="151"/>
      <c r="M234" s="156"/>
      <c r="T234" s="157"/>
      <c r="AT234" s="152" t="s">
        <v>163</v>
      </c>
      <c r="AU234" s="152" t="s">
        <v>82</v>
      </c>
      <c r="AV234" s="12" t="s">
        <v>82</v>
      </c>
      <c r="AW234" s="12" t="s">
        <v>35</v>
      </c>
      <c r="AX234" s="12" t="s">
        <v>80</v>
      </c>
      <c r="AY234" s="152" t="s">
        <v>150</v>
      </c>
    </row>
    <row r="235" spans="2:65" s="12" customFormat="1" ht="11.25">
      <c r="B235" s="151"/>
      <c r="D235" s="145" t="s">
        <v>163</v>
      </c>
      <c r="F235" s="153" t="s">
        <v>1529</v>
      </c>
      <c r="H235" s="154">
        <v>6.2110000000000003</v>
      </c>
      <c r="I235" s="155"/>
      <c r="L235" s="151"/>
      <c r="M235" s="156"/>
      <c r="T235" s="157"/>
      <c r="AT235" s="152" t="s">
        <v>163</v>
      </c>
      <c r="AU235" s="152" t="s">
        <v>82</v>
      </c>
      <c r="AV235" s="12" t="s">
        <v>82</v>
      </c>
      <c r="AW235" s="12" t="s">
        <v>4</v>
      </c>
      <c r="AX235" s="12" t="s">
        <v>80</v>
      </c>
      <c r="AY235" s="152" t="s">
        <v>150</v>
      </c>
    </row>
    <row r="236" spans="2:65" s="1" customFormat="1" ht="24.2" customHeight="1">
      <c r="B236" s="33"/>
      <c r="C236" s="166" t="s">
        <v>366</v>
      </c>
      <c r="D236" s="166" t="s">
        <v>215</v>
      </c>
      <c r="E236" s="167" t="s">
        <v>1530</v>
      </c>
      <c r="F236" s="168" t="s">
        <v>1531</v>
      </c>
      <c r="G236" s="169" t="s">
        <v>236</v>
      </c>
      <c r="H236" s="170">
        <v>7.5910000000000002</v>
      </c>
      <c r="I236" s="171"/>
      <c r="J236" s="172">
        <f>ROUND(I236*H236,2)</f>
        <v>0</v>
      </c>
      <c r="K236" s="168" t="s">
        <v>28</v>
      </c>
      <c r="L236" s="173"/>
      <c r="M236" s="174" t="s">
        <v>28</v>
      </c>
      <c r="N236" s="175" t="s">
        <v>44</v>
      </c>
      <c r="P236" s="141">
        <f>O236*H236</f>
        <v>0</v>
      </c>
      <c r="Q236" s="141">
        <v>0.13100000000000001</v>
      </c>
      <c r="R236" s="141">
        <f>Q236*H236</f>
        <v>0.99442100000000011</v>
      </c>
      <c r="S236" s="141">
        <v>0</v>
      </c>
      <c r="T236" s="142">
        <f>S236*H236</f>
        <v>0</v>
      </c>
      <c r="AR236" s="143" t="s">
        <v>214</v>
      </c>
      <c r="AT236" s="143" t="s">
        <v>215</v>
      </c>
      <c r="AU236" s="143" t="s">
        <v>82</v>
      </c>
      <c r="AY236" s="18" t="s">
        <v>150</v>
      </c>
      <c r="BE236" s="144">
        <f>IF(N236="základní",J236,0)</f>
        <v>0</v>
      </c>
      <c r="BF236" s="144">
        <f>IF(N236="snížená",J236,0)</f>
        <v>0</v>
      </c>
      <c r="BG236" s="144">
        <f>IF(N236="zákl. přenesená",J236,0)</f>
        <v>0</v>
      </c>
      <c r="BH236" s="144">
        <f>IF(N236="sníž. přenesená",J236,0)</f>
        <v>0</v>
      </c>
      <c r="BI236" s="144">
        <f>IF(N236="nulová",J236,0)</f>
        <v>0</v>
      </c>
      <c r="BJ236" s="18" t="s">
        <v>80</v>
      </c>
      <c r="BK236" s="144">
        <f>ROUND(I236*H236,2)</f>
        <v>0</v>
      </c>
      <c r="BL236" s="18" t="s">
        <v>157</v>
      </c>
      <c r="BM236" s="143" t="s">
        <v>1532</v>
      </c>
    </row>
    <row r="237" spans="2:65" s="1" customFormat="1" ht="19.5">
      <c r="B237" s="33"/>
      <c r="D237" s="145" t="s">
        <v>159</v>
      </c>
      <c r="F237" s="146" t="s">
        <v>1533</v>
      </c>
      <c r="I237" s="147"/>
      <c r="L237" s="33"/>
      <c r="M237" s="148"/>
      <c r="T237" s="54"/>
      <c r="AT237" s="18" t="s">
        <v>159</v>
      </c>
      <c r="AU237" s="18" t="s">
        <v>82</v>
      </c>
    </row>
    <row r="238" spans="2:65" s="12" customFormat="1" ht="11.25">
      <c r="B238" s="151"/>
      <c r="D238" s="145" t="s">
        <v>163</v>
      </c>
      <c r="E238" s="152" t="s">
        <v>28</v>
      </c>
      <c r="F238" s="153" t="s">
        <v>1534</v>
      </c>
      <c r="H238" s="154">
        <v>7.37</v>
      </c>
      <c r="I238" s="155"/>
      <c r="L238" s="151"/>
      <c r="M238" s="156"/>
      <c r="T238" s="157"/>
      <c r="AT238" s="152" t="s">
        <v>163</v>
      </c>
      <c r="AU238" s="152" t="s">
        <v>82</v>
      </c>
      <c r="AV238" s="12" t="s">
        <v>82</v>
      </c>
      <c r="AW238" s="12" t="s">
        <v>35</v>
      </c>
      <c r="AX238" s="12" t="s">
        <v>73</v>
      </c>
      <c r="AY238" s="152" t="s">
        <v>150</v>
      </c>
    </row>
    <row r="239" spans="2:65" s="13" customFormat="1" ht="11.25">
      <c r="B239" s="158"/>
      <c r="D239" s="145" t="s">
        <v>163</v>
      </c>
      <c r="E239" s="159" t="s">
        <v>28</v>
      </c>
      <c r="F239" s="160" t="s">
        <v>167</v>
      </c>
      <c r="H239" s="161">
        <v>7.37</v>
      </c>
      <c r="I239" s="162"/>
      <c r="L239" s="158"/>
      <c r="M239" s="163"/>
      <c r="T239" s="164"/>
      <c r="AT239" s="159" t="s">
        <v>163</v>
      </c>
      <c r="AU239" s="159" t="s">
        <v>82</v>
      </c>
      <c r="AV239" s="13" t="s">
        <v>157</v>
      </c>
      <c r="AW239" s="13" t="s">
        <v>35</v>
      </c>
      <c r="AX239" s="13" t="s">
        <v>80</v>
      </c>
      <c r="AY239" s="159" t="s">
        <v>150</v>
      </c>
    </row>
    <row r="240" spans="2:65" s="12" customFormat="1" ht="11.25">
      <c r="B240" s="151"/>
      <c r="D240" s="145" t="s">
        <v>163</v>
      </c>
      <c r="F240" s="153" t="s">
        <v>1535</v>
      </c>
      <c r="H240" s="154">
        <v>7.5910000000000002</v>
      </c>
      <c r="I240" s="155"/>
      <c r="L240" s="151"/>
      <c r="M240" s="156"/>
      <c r="T240" s="157"/>
      <c r="AT240" s="152" t="s">
        <v>163</v>
      </c>
      <c r="AU240" s="152" t="s">
        <v>82</v>
      </c>
      <c r="AV240" s="12" t="s">
        <v>82</v>
      </c>
      <c r="AW240" s="12" t="s">
        <v>4</v>
      </c>
      <c r="AX240" s="12" t="s">
        <v>80</v>
      </c>
      <c r="AY240" s="152" t="s">
        <v>150</v>
      </c>
    </row>
    <row r="241" spans="2:65" s="1" customFormat="1" ht="24.2" customHeight="1">
      <c r="B241" s="33"/>
      <c r="C241" s="132" t="s">
        <v>375</v>
      </c>
      <c r="D241" s="132" t="s">
        <v>152</v>
      </c>
      <c r="E241" s="133" t="s">
        <v>1536</v>
      </c>
      <c r="F241" s="134" t="s">
        <v>1537</v>
      </c>
      <c r="G241" s="135" t="s">
        <v>236</v>
      </c>
      <c r="H241" s="136">
        <v>14.33</v>
      </c>
      <c r="I241" s="137"/>
      <c r="J241" s="138">
        <f>ROUND(I241*H241,2)</f>
        <v>0</v>
      </c>
      <c r="K241" s="134" t="s">
        <v>156</v>
      </c>
      <c r="L241" s="33"/>
      <c r="M241" s="139" t="s">
        <v>28</v>
      </c>
      <c r="N241" s="140" t="s">
        <v>44</v>
      </c>
      <c r="P241" s="141">
        <f>O241*H241</f>
        <v>0</v>
      </c>
      <c r="Q241" s="141">
        <v>0.11162</v>
      </c>
      <c r="R241" s="141">
        <f>Q241*H241</f>
        <v>1.5995146</v>
      </c>
      <c r="S241" s="141">
        <v>0</v>
      </c>
      <c r="T241" s="142">
        <f>S241*H241</f>
        <v>0</v>
      </c>
      <c r="AR241" s="143" t="s">
        <v>157</v>
      </c>
      <c r="AT241" s="143" t="s">
        <v>152</v>
      </c>
      <c r="AU241" s="143" t="s">
        <v>82</v>
      </c>
      <c r="AY241" s="18" t="s">
        <v>150</v>
      </c>
      <c r="BE241" s="144">
        <f>IF(N241="základní",J241,0)</f>
        <v>0</v>
      </c>
      <c r="BF241" s="144">
        <f>IF(N241="snížená",J241,0)</f>
        <v>0</v>
      </c>
      <c r="BG241" s="144">
        <f>IF(N241="zákl. přenesená",J241,0)</f>
        <v>0</v>
      </c>
      <c r="BH241" s="144">
        <f>IF(N241="sníž. přenesená",J241,0)</f>
        <v>0</v>
      </c>
      <c r="BI241" s="144">
        <f>IF(N241="nulová",J241,0)</f>
        <v>0</v>
      </c>
      <c r="BJ241" s="18" t="s">
        <v>80</v>
      </c>
      <c r="BK241" s="144">
        <f>ROUND(I241*H241,2)</f>
        <v>0</v>
      </c>
      <c r="BL241" s="18" t="s">
        <v>157</v>
      </c>
      <c r="BM241" s="143" t="s">
        <v>1538</v>
      </c>
    </row>
    <row r="242" spans="2:65" s="1" customFormat="1" ht="48.75">
      <c r="B242" s="33"/>
      <c r="D242" s="145" t="s">
        <v>159</v>
      </c>
      <c r="F242" s="146" t="s">
        <v>1539</v>
      </c>
      <c r="I242" s="147"/>
      <c r="L242" s="33"/>
      <c r="M242" s="148"/>
      <c r="T242" s="54"/>
      <c r="AT242" s="18" t="s">
        <v>159</v>
      </c>
      <c r="AU242" s="18" t="s">
        <v>82</v>
      </c>
    </row>
    <row r="243" spans="2:65" s="1" customFormat="1" ht="11.25">
      <c r="B243" s="33"/>
      <c r="D243" s="149" t="s">
        <v>161</v>
      </c>
      <c r="F243" s="150" t="s">
        <v>1540</v>
      </c>
      <c r="I243" s="147"/>
      <c r="L243" s="33"/>
      <c r="M243" s="148"/>
      <c r="T243" s="54"/>
      <c r="AT243" s="18" t="s">
        <v>161</v>
      </c>
      <c r="AU243" s="18" t="s">
        <v>82</v>
      </c>
    </row>
    <row r="244" spans="2:65" s="12" customFormat="1" ht="11.25">
      <c r="B244" s="151"/>
      <c r="D244" s="145" t="s">
        <v>163</v>
      </c>
      <c r="E244" s="152" t="s">
        <v>28</v>
      </c>
      <c r="F244" s="153" t="s">
        <v>1541</v>
      </c>
      <c r="H244" s="154">
        <v>6.51</v>
      </c>
      <c r="I244" s="155"/>
      <c r="L244" s="151"/>
      <c r="M244" s="156"/>
      <c r="T244" s="157"/>
      <c r="AT244" s="152" t="s">
        <v>163</v>
      </c>
      <c r="AU244" s="152" t="s">
        <v>82</v>
      </c>
      <c r="AV244" s="12" t="s">
        <v>82</v>
      </c>
      <c r="AW244" s="12" t="s">
        <v>35</v>
      </c>
      <c r="AX244" s="12" t="s">
        <v>73</v>
      </c>
      <c r="AY244" s="152" t="s">
        <v>150</v>
      </c>
    </row>
    <row r="245" spans="2:65" s="12" customFormat="1" ht="11.25">
      <c r="B245" s="151"/>
      <c r="D245" s="145" t="s">
        <v>163</v>
      </c>
      <c r="E245" s="152" t="s">
        <v>28</v>
      </c>
      <c r="F245" s="153" t="s">
        <v>1542</v>
      </c>
      <c r="H245" s="154">
        <v>7.82</v>
      </c>
      <c r="I245" s="155"/>
      <c r="L245" s="151"/>
      <c r="M245" s="156"/>
      <c r="T245" s="157"/>
      <c r="AT245" s="152" t="s">
        <v>163</v>
      </c>
      <c r="AU245" s="152" t="s">
        <v>82</v>
      </c>
      <c r="AV245" s="12" t="s">
        <v>82</v>
      </c>
      <c r="AW245" s="12" t="s">
        <v>35</v>
      </c>
      <c r="AX245" s="12" t="s">
        <v>73</v>
      </c>
      <c r="AY245" s="152" t="s">
        <v>150</v>
      </c>
    </row>
    <row r="246" spans="2:65" s="13" customFormat="1" ht="11.25">
      <c r="B246" s="158"/>
      <c r="D246" s="145" t="s">
        <v>163</v>
      </c>
      <c r="E246" s="159" t="s">
        <v>28</v>
      </c>
      <c r="F246" s="160" t="s">
        <v>167</v>
      </c>
      <c r="H246" s="161">
        <v>14.33</v>
      </c>
      <c r="I246" s="162"/>
      <c r="L246" s="158"/>
      <c r="M246" s="163"/>
      <c r="T246" s="164"/>
      <c r="AT246" s="159" t="s">
        <v>163</v>
      </c>
      <c r="AU246" s="159" t="s">
        <v>82</v>
      </c>
      <c r="AV246" s="13" t="s">
        <v>157</v>
      </c>
      <c r="AW246" s="13" t="s">
        <v>35</v>
      </c>
      <c r="AX246" s="13" t="s">
        <v>80</v>
      </c>
      <c r="AY246" s="159" t="s">
        <v>150</v>
      </c>
    </row>
    <row r="247" spans="2:65" s="1" customFormat="1" ht="24.2" customHeight="1">
      <c r="B247" s="33"/>
      <c r="C247" s="166" t="s">
        <v>383</v>
      </c>
      <c r="D247" s="166" t="s">
        <v>215</v>
      </c>
      <c r="E247" s="167" t="s">
        <v>1543</v>
      </c>
      <c r="F247" s="168" t="s">
        <v>1544</v>
      </c>
      <c r="G247" s="169" t="s">
        <v>236</v>
      </c>
      <c r="H247" s="170">
        <v>3.8109999999999999</v>
      </c>
      <c r="I247" s="171"/>
      <c r="J247" s="172">
        <f>ROUND(I247*H247,2)</f>
        <v>0</v>
      </c>
      <c r="K247" s="168" t="s">
        <v>28</v>
      </c>
      <c r="L247" s="173"/>
      <c r="M247" s="174" t="s">
        <v>28</v>
      </c>
      <c r="N247" s="175" t="s">
        <v>44</v>
      </c>
      <c r="P247" s="141">
        <f>O247*H247</f>
        <v>0</v>
      </c>
      <c r="Q247" s="141">
        <v>0.17499999999999999</v>
      </c>
      <c r="R247" s="141">
        <f>Q247*H247</f>
        <v>0.66692499999999999</v>
      </c>
      <c r="S247" s="141">
        <v>0</v>
      </c>
      <c r="T247" s="142">
        <f>S247*H247</f>
        <v>0</v>
      </c>
      <c r="AR247" s="143" t="s">
        <v>214</v>
      </c>
      <c r="AT247" s="143" t="s">
        <v>215</v>
      </c>
      <c r="AU247" s="143" t="s">
        <v>82</v>
      </c>
      <c r="AY247" s="18" t="s">
        <v>150</v>
      </c>
      <c r="BE247" s="144">
        <f>IF(N247="základní",J247,0)</f>
        <v>0</v>
      </c>
      <c r="BF247" s="144">
        <f>IF(N247="snížená",J247,0)</f>
        <v>0</v>
      </c>
      <c r="BG247" s="144">
        <f>IF(N247="zákl. přenesená",J247,0)</f>
        <v>0</v>
      </c>
      <c r="BH247" s="144">
        <f>IF(N247="sníž. přenesená",J247,0)</f>
        <v>0</v>
      </c>
      <c r="BI247" s="144">
        <f>IF(N247="nulová",J247,0)</f>
        <v>0</v>
      </c>
      <c r="BJ247" s="18" t="s">
        <v>80</v>
      </c>
      <c r="BK247" s="144">
        <f>ROUND(I247*H247,2)</f>
        <v>0</v>
      </c>
      <c r="BL247" s="18" t="s">
        <v>157</v>
      </c>
      <c r="BM247" s="143" t="s">
        <v>1545</v>
      </c>
    </row>
    <row r="248" spans="2:65" s="1" customFormat="1" ht="19.5">
      <c r="B248" s="33"/>
      <c r="D248" s="145" t="s">
        <v>159</v>
      </c>
      <c r="F248" s="146" t="s">
        <v>1546</v>
      </c>
      <c r="I248" s="147"/>
      <c r="L248" s="33"/>
      <c r="M248" s="148"/>
      <c r="T248" s="54"/>
      <c r="AT248" s="18" t="s">
        <v>159</v>
      </c>
      <c r="AU248" s="18" t="s">
        <v>82</v>
      </c>
    </row>
    <row r="249" spans="2:65" s="12" customFormat="1" ht="11.25">
      <c r="B249" s="151"/>
      <c r="D249" s="145" t="s">
        <v>163</v>
      </c>
      <c r="E249" s="152" t="s">
        <v>28</v>
      </c>
      <c r="F249" s="153" t="s">
        <v>1547</v>
      </c>
      <c r="H249" s="154">
        <v>3.7</v>
      </c>
      <c r="I249" s="155"/>
      <c r="L249" s="151"/>
      <c r="M249" s="156"/>
      <c r="T249" s="157"/>
      <c r="AT249" s="152" t="s">
        <v>163</v>
      </c>
      <c r="AU249" s="152" t="s">
        <v>82</v>
      </c>
      <c r="AV249" s="12" t="s">
        <v>82</v>
      </c>
      <c r="AW249" s="12" t="s">
        <v>35</v>
      </c>
      <c r="AX249" s="12" t="s">
        <v>73</v>
      </c>
      <c r="AY249" s="152" t="s">
        <v>150</v>
      </c>
    </row>
    <row r="250" spans="2:65" s="13" customFormat="1" ht="11.25">
      <c r="B250" s="158"/>
      <c r="D250" s="145" t="s">
        <v>163</v>
      </c>
      <c r="E250" s="159" t="s">
        <v>28</v>
      </c>
      <c r="F250" s="160" t="s">
        <v>167</v>
      </c>
      <c r="H250" s="161">
        <v>3.7</v>
      </c>
      <c r="I250" s="162"/>
      <c r="L250" s="158"/>
      <c r="M250" s="163"/>
      <c r="T250" s="164"/>
      <c r="AT250" s="159" t="s">
        <v>163</v>
      </c>
      <c r="AU250" s="159" t="s">
        <v>82</v>
      </c>
      <c r="AV250" s="13" t="s">
        <v>157</v>
      </c>
      <c r="AW250" s="13" t="s">
        <v>35</v>
      </c>
      <c r="AX250" s="13" t="s">
        <v>80</v>
      </c>
      <c r="AY250" s="159" t="s">
        <v>150</v>
      </c>
    </row>
    <row r="251" spans="2:65" s="12" customFormat="1" ht="11.25">
      <c r="B251" s="151"/>
      <c r="D251" s="145" t="s">
        <v>163</v>
      </c>
      <c r="F251" s="153" t="s">
        <v>1548</v>
      </c>
      <c r="H251" s="154">
        <v>3.8109999999999999</v>
      </c>
      <c r="I251" s="155"/>
      <c r="L251" s="151"/>
      <c r="M251" s="156"/>
      <c r="T251" s="157"/>
      <c r="AT251" s="152" t="s">
        <v>163</v>
      </c>
      <c r="AU251" s="152" t="s">
        <v>82</v>
      </c>
      <c r="AV251" s="12" t="s">
        <v>82</v>
      </c>
      <c r="AW251" s="12" t="s">
        <v>4</v>
      </c>
      <c r="AX251" s="12" t="s">
        <v>80</v>
      </c>
      <c r="AY251" s="152" t="s">
        <v>150</v>
      </c>
    </row>
    <row r="252" spans="2:65" s="1" customFormat="1" ht="24.2" customHeight="1">
      <c r="B252" s="33"/>
      <c r="C252" s="166" t="s">
        <v>391</v>
      </c>
      <c r="D252" s="166" t="s">
        <v>215</v>
      </c>
      <c r="E252" s="167" t="s">
        <v>1549</v>
      </c>
      <c r="F252" s="168" t="s">
        <v>1550</v>
      </c>
      <c r="G252" s="169" t="s">
        <v>236</v>
      </c>
      <c r="H252" s="170">
        <v>4.2439999999999998</v>
      </c>
      <c r="I252" s="171"/>
      <c r="J252" s="172">
        <f>ROUND(I252*H252,2)</f>
        <v>0</v>
      </c>
      <c r="K252" s="168" t="s">
        <v>28</v>
      </c>
      <c r="L252" s="173"/>
      <c r="M252" s="174" t="s">
        <v>28</v>
      </c>
      <c r="N252" s="175" t="s">
        <v>44</v>
      </c>
      <c r="P252" s="141">
        <f>O252*H252</f>
        <v>0</v>
      </c>
      <c r="Q252" s="141">
        <v>0.15</v>
      </c>
      <c r="R252" s="141">
        <f>Q252*H252</f>
        <v>0.63659999999999994</v>
      </c>
      <c r="S252" s="141">
        <v>0</v>
      </c>
      <c r="T252" s="142">
        <f>S252*H252</f>
        <v>0</v>
      </c>
      <c r="AR252" s="143" t="s">
        <v>214</v>
      </c>
      <c r="AT252" s="143" t="s">
        <v>215</v>
      </c>
      <c r="AU252" s="143" t="s">
        <v>82</v>
      </c>
      <c r="AY252" s="18" t="s">
        <v>150</v>
      </c>
      <c r="BE252" s="144">
        <f>IF(N252="základní",J252,0)</f>
        <v>0</v>
      </c>
      <c r="BF252" s="144">
        <f>IF(N252="snížená",J252,0)</f>
        <v>0</v>
      </c>
      <c r="BG252" s="144">
        <f>IF(N252="zákl. přenesená",J252,0)</f>
        <v>0</v>
      </c>
      <c r="BH252" s="144">
        <f>IF(N252="sníž. přenesená",J252,0)</f>
        <v>0</v>
      </c>
      <c r="BI252" s="144">
        <f>IF(N252="nulová",J252,0)</f>
        <v>0</v>
      </c>
      <c r="BJ252" s="18" t="s">
        <v>80</v>
      </c>
      <c r="BK252" s="144">
        <f>ROUND(I252*H252,2)</f>
        <v>0</v>
      </c>
      <c r="BL252" s="18" t="s">
        <v>157</v>
      </c>
      <c r="BM252" s="143" t="s">
        <v>1551</v>
      </c>
    </row>
    <row r="253" spans="2:65" s="1" customFormat="1" ht="11.25">
      <c r="B253" s="33"/>
      <c r="D253" s="145" t="s">
        <v>159</v>
      </c>
      <c r="F253" s="146" t="s">
        <v>1550</v>
      </c>
      <c r="I253" s="147"/>
      <c r="L253" s="33"/>
      <c r="M253" s="148"/>
      <c r="T253" s="54"/>
      <c r="AT253" s="18" t="s">
        <v>159</v>
      </c>
      <c r="AU253" s="18" t="s">
        <v>82</v>
      </c>
    </row>
    <row r="254" spans="2:65" s="12" customFormat="1" ht="11.25">
      <c r="B254" s="151"/>
      <c r="D254" s="145" t="s">
        <v>163</v>
      </c>
      <c r="E254" s="152" t="s">
        <v>28</v>
      </c>
      <c r="F254" s="153" t="s">
        <v>1552</v>
      </c>
      <c r="H254" s="154">
        <v>4.12</v>
      </c>
      <c r="I254" s="155"/>
      <c r="L254" s="151"/>
      <c r="M254" s="156"/>
      <c r="T254" s="157"/>
      <c r="AT254" s="152" t="s">
        <v>163</v>
      </c>
      <c r="AU254" s="152" t="s">
        <v>82</v>
      </c>
      <c r="AV254" s="12" t="s">
        <v>82</v>
      </c>
      <c r="AW254" s="12" t="s">
        <v>35</v>
      </c>
      <c r="AX254" s="12" t="s">
        <v>73</v>
      </c>
      <c r="AY254" s="152" t="s">
        <v>150</v>
      </c>
    </row>
    <row r="255" spans="2:65" s="13" customFormat="1" ht="11.25">
      <c r="B255" s="158"/>
      <c r="D255" s="145" t="s">
        <v>163</v>
      </c>
      <c r="E255" s="159" t="s">
        <v>28</v>
      </c>
      <c r="F255" s="160" t="s">
        <v>167</v>
      </c>
      <c r="H255" s="161">
        <v>4.12</v>
      </c>
      <c r="I255" s="162"/>
      <c r="L255" s="158"/>
      <c r="M255" s="163"/>
      <c r="T255" s="164"/>
      <c r="AT255" s="159" t="s">
        <v>163</v>
      </c>
      <c r="AU255" s="159" t="s">
        <v>82</v>
      </c>
      <c r="AV255" s="13" t="s">
        <v>157</v>
      </c>
      <c r="AW255" s="13" t="s">
        <v>35</v>
      </c>
      <c r="AX255" s="13" t="s">
        <v>80</v>
      </c>
      <c r="AY255" s="159" t="s">
        <v>150</v>
      </c>
    </row>
    <row r="256" spans="2:65" s="12" customFormat="1" ht="11.25">
      <c r="B256" s="151"/>
      <c r="D256" s="145" t="s">
        <v>163</v>
      </c>
      <c r="F256" s="153" t="s">
        <v>1553</v>
      </c>
      <c r="H256" s="154">
        <v>4.2439999999999998</v>
      </c>
      <c r="I256" s="155"/>
      <c r="L256" s="151"/>
      <c r="M256" s="156"/>
      <c r="T256" s="157"/>
      <c r="AT256" s="152" t="s">
        <v>163</v>
      </c>
      <c r="AU256" s="152" t="s">
        <v>82</v>
      </c>
      <c r="AV256" s="12" t="s">
        <v>82</v>
      </c>
      <c r="AW256" s="12" t="s">
        <v>4</v>
      </c>
      <c r="AX256" s="12" t="s">
        <v>80</v>
      </c>
      <c r="AY256" s="152" t="s">
        <v>150</v>
      </c>
    </row>
    <row r="257" spans="2:65" s="11" customFormat="1" ht="22.9" customHeight="1">
      <c r="B257" s="120"/>
      <c r="D257" s="121" t="s">
        <v>72</v>
      </c>
      <c r="E257" s="130" t="s">
        <v>196</v>
      </c>
      <c r="F257" s="130" t="s">
        <v>1554</v>
      </c>
      <c r="I257" s="123"/>
      <c r="J257" s="131">
        <f>BK257</f>
        <v>0</v>
      </c>
      <c r="L257" s="120"/>
      <c r="M257" s="125"/>
      <c r="P257" s="126">
        <f>SUM(P258:P261)</f>
        <v>0</v>
      </c>
      <c r="R257" s="126">
        <f>SUM(R258:R261)</f>
        <v>3.0665999999999996E-3</v>
      </c>
      <c r="T257" s="127">
        <f>SUM(T258:T261)</f>
        <v>0</v>
      </c>
      <c r="AR257" s="121" t="s">
        <v>80</v>
      </c>
      <c r="AT257" s="128" t="s">
        <v>72</v>
      </c>
      <c r="AU257" s="128" t="s">
        <v>80</v>
      </c>
      <c r="AY257" s="121" t="s">
        <v>150</v>
      </c>
      <c r="BK257" s="129">
        <f>SUM(BK258:BK261)</f>
        <v>0</v>
      </c>
    </row>
    <row r="258" spans="2:65" s="1" customFormat="1" ht="24.2" customHeight="1">
      <c r="B258" s="33"/>
      <c r="C258" s="132" t="s">
        <v>398</v>
      </c>
      <c r="D258" s="132" t="s">
        <v>152</v>
      </c>
      <c r="E258" s="133" t="s">
        <v>1555</v>
      </c>
      <c r="F258" s="134" t="s">
        <v>1556</v>
      </c>
      <c r="G258" s="135" t="s">
        <v>394</v>
      </c>
      <c r="H258" s="136">
        <v>5.38</v>
      </c>
      <c r="I258" s="137"/>
      <c r="J258" s="138">
        <f>ROUND(I258*H258,2)</f>
        <v>0</v>
      </c>
      <c r="K258" s="134" t="s">
        <v>28</v>
      </c>
      <c r="L258" s="33"/>
      <c r="M258" s="139" t="s">
        <v>28</v>
      </c>
      <c r="N258" s="140" t="s">
        <v>44</v>
      </c>
      <c r="P258" s="141">
        <f>O258*H258</f>
        <v>0</v>
      </c>
      <c r="Q258" s="141">
        <v>5.6999999999999998E-4</v>
      </c>
      <c r="R258" s="141">
        <f>Q258*H258</f>
        <v>3.0665999999999996E-3</v>
      </c>
      <c r="S258" s="141">
        <v>0</v>
      </c>
      <c r="T258" s="142">
        <f>S258*H258</f>
        <v>0</v>
      </c>
      <c r="AR258" s="143" t="s">
        <v>157</v>
      </c>
      <c r="AT258" s="143" t="s">
        <v>152</v>
      </c>
      <c r="AU258" s="143" t="s">
        <v>82</v>
      </c>
      <c r="AY258" s="18" t="s">
        <v>150</v>
      </c>
      <c r="BE258" s="144">
        <f>IF(N258="základní",J258,0)</f>
        <v>0</v>
      </c>
      <c r="BF258" s="144">
        <f>IF(N258="snížená",J258,0)</f>
        <v>0</v>
      </c>
      <c r="BG258" s="144">
        <f>IF(N258="zákl. přenesená",J258,0)</f>
        <v>0</v>
      </c>
      <c r="BH258" s="144">
        <f>IF(N258="sníž. přenesená",J258,0)</f>
        <v>0</v>
      </c>
      <c r="BI258" s="144">
        <f>IF(N258="nulová",J258,0)</f>
        <v>0</v>
      </c>
      <c r="BJ258" s="18" t="s">
        <v>80</v>
      </c>
      <c r="BK258" s="144">
        <f>ROUND(I258*H258,2)</f>
        <v>0</v>
      </c>
      <c r="BL258" s="18" t="s">
        <v>157</v>
      </c>
      <c r="BM258" s="143" t="s">
        <v>1557</v>
      </c>
    </row>
    <row r="259" spans="2:65" s="1" customFormat="1" ht="19.5">
      <c r="B259" s="33"/>
      <c r="D259" s="145" t="s">
        <v>159</v>
      </c>
      <c r="F259" s="146" t="s">
        <v>1558</v>
      </c>
      <c r="I259" s="147"/>
      <c r="L259" s="33"/>
      <c r="M259" s="148"/>
      <c r="T259" s="54"/>
      <c r="AT259" s="18" t="s">
        <v>159</v>
      </c>
      <c r="AU259" s="18" t="s">
        <v>82</v>
      </c>
    </row>
    <row r="260" spans="2:65" s="1" customFormat="1" ht="29.25">
      <c r="B260" s="33"/>
      <c r="D260" s="145" t="s">
        <v>192</v>
      </c>
      <c r="F260" s="165" t="s">
        <v>1559</v>
      </c>
      <c r="I260" s="147"/>
      <c r="L260" s="33"/>
      <c r="M260" s="148"/>
      <c r="T260" s="54"/>
      <c r="AT260" s="18" t="s">
        <v>192</v>
      </c>
      <c r="AU260" s="18" t="s">
        <v>82</v>
      </c>
    </row>
    <row r="261" spans="2:65" s="12" customFormat="1" ht="22.5">
      <c r="B261" s="151"/>
      <c r="D261" s="145" t="s">
        <v>163</v>
      </c>
      <c r="E261" s="152" t="s">
        <v>28</v>
      </c>
      <c r="F261" s="153" t="s">
        <v>1560</v>
      </c>
      <c r="H261" s="154">
        <v>5.38</v>
      </c>
      <c r="I261" s="155"/>
      <c r="L261" s="151"/>
      <c r="M261" s="156"/>
      <c r="T261" s="157"/>
      <c r="AT261" s="152" t="s">
        <v>163</v>
      </c>
      <c r="AU261" s="152" t="s">
        <v>82</v>
      </c>
      <c r="AV261" s="12" t="s">
        <v>82</v>
      </c>
      <c r="AW261" s="12" t="s">
        <v>35</v>
      </c>
      <c r="AX261" s="12" t="s">
        <v>80</v>
      </c>
      <c r="AY261" s="152" t="s">
        <v>150</v>
      </c>
    </row>
    <row r="262" spans="2:65" s="11" customFormat="1" ht="22.9" customHeight="1">
      <c r="B262" s="120"/>
      <c r="D262" s="121" t="s">
        <v>72</v>
      </c>
      <c r="E262" s="130" t="s">
        <v>214</v>
      </c>
      <c r="F262" s="130" t="s">
        <v>390</v>
      </c>
      <c r="I262" s="123"/>
      <c r="J262" s="131">
        <f>BK262</f>
        <v>0</v>
      </c>
      <c r="L262" s="120"/>
      <c r="M262" s="125"/>
      <c r="P262" s="126">
        <f>SUM(P263:P299)</f>
        <v>0</v>
      </c>
      <c r="R262" s="126">
        <f>SUM(R263:R299)</f>
        <v>0.67285600000000001</v>
      </c>
      <c r="T262" s="127">
        <f>SUM(T263:T299)</f>
        <v>0.3</v>
      </c>
      <c r="AR262" s="121" t="s">
        <v>80</v>
      </c>
      <c r="AT262" s="128" t="s">
        <v>72</v>
      </c>
      <c r="AU262" s="128" t="s">
        <v>80</v>
      </c>
      <c r="AY262" s="121" t="s">
        <v>150</v>
      </c>
      <c r="BK262" s="129">
        <f>SUM(BK263:BK299)</f>
        <v>0</v>
      </c>
    </row>
    <row r="263" spans="2:65" s="1" customFormat="1" ht="24.2" customHeight="1">
      <c r="B263" s="33"/>
      <c r="C263" s="132" t="s">
        <v>405</v>
      </c>
      <c r="D263" s="132" t="s">
        <v>152</v>
      </c>
      <c r="E263" s="133" t="s">
        <v>399</v>
      </c>
      <c r="F263" s="134" t="s">
        <v>400</v>
      </c>
      <c r="G263" s="135" t="s">
        <v>394</v>
      </c>
      <c r="H263" s="136">
        <v>1.6</v>
      </c>
      <c r="I263" s="137"/>
      <c r="J263" s="138">
        <f>ROUND(I263*H263,2)</f>
        <v>0</v>
      </c>
      <c r="K263" s="134" t="s">
        <v>156</v>
      </c>
      <c r="L263" s="33"/>
      <c r="M263" s="139" t="s">
        <v>28</v>
      </c>
      <c r="N263" s="140" t="s">
        <v>44</v>
      </c>
      <c r="P263" s="141">
        <f>O263*H263</f>
        <v>0</v>
      </c>
      <c r="Q263" s="141">
        <v>1.0000000000000001E-5</v>
      </c>
      <c r="R263" s="141">
        <f>Q263*H263</f>
        <v>1.6000000000000003E-5</v>
      </c>
      <c r="S263" s="141">
        <v>0</v>
      </c>
      <c r="T263" s="142">
        <f>S263*H263</f>
        <v>0</v>
      </c>
      <c r="AR263" s="143" t="s">
        <v>157</v>
      </c>
      <c r="AT263" s="143" t="s">
        <v>152</v>
      </c>
      <c r="AU263" s="143" t="s">
        <v>82</v>
      </c>
      <c r="AY263" s="18" t="s">
        <v>150</v>
      </c>
      <c r="BE263" s="144">
        <f>IF(N263="základní",J263,0)</f>
        <v>0</v>
      </c>
      <c r="BF263" s="144">
        <f>IF(N263="snížená",J263,0)</f>
        <v>0</v>
      </c>
      <c r="BG263" s="144">
        <f>IF(N263="zákl. přenesená",J263,0)</f>
        <v>0</v>
      </c>
      <c r="BH263" s="144">
        <f>IF(N263="sníž. přenesená",J263,0)</f>
        <v>0</v>
      </c>
      <c r="BI263" s="144">
        <f>IF(N263="nulová",J263,0)</f>
        <v>0</v>
      </c>
      <c r="BJ263" s="18" t="s">
        <v>80</v>
      </c>
      <c r="BK263" s="144">
        <f>ROUND(I263*H263,2)</f>
        <v>0</v>
      </c>
      <c r="BL263" s="18" t="s">
        <v>157</v>
      </c>
      <c r="BM263" s="143" t="s">
        <v>401</v>
      </c>
    </row>
    <row r="264" spans="2:65" s="1" customFormat="1" ht="19.5">
      <c r="B264" s="33"/>
      <c r="D264" s="145" t="s">
        <v>159</v>
      </c>
      <c r="F264" s="146" t="s">
        <v>402</v>
      </c>
      <c r="I264" s="147"/>
      <c r="L264" s="33"/>
      <c r="M264" s="148"/>
      <c r="T264" s="54"/>
      <c r="AT264" s="18" t="s">
        <v>159</v>
      </c>
      <c r="AU264" s="18" t="s">
        <v>82</v>
      </c>
    </row>
    <row r="265" spans="2:65" s="1" customFormat="1" ht="11.25">
      <c r="B265" s="33"/>
      <c r="D265" s="149" t="s">
        <v>161</v>
      </c>
      <c r="F265" s="150" t="s">
        <v>403</v>
      </c>
      <c r="I265" s="147"/>
      <c r="L265" s="33"/>
      <c r="M265" s="148"/>
      <c r="T265" s="54"/>
      <c r="AT265" s="18" t="s">
        <v>161</v>
      </c>
      <c r="AU265" s="18" t="s">
        <v>82</v>
      </c>
    </row>
    <row r="266" spans="2:65" s="12" customFormat="1" ht="11.25">
      <c r="B266" s="151"/>
      <c r="D266" s="145" t="s">
        <v>163</v>
      </c>
      <c r="E266" s="152" t="s">
        <v>28</v>
      </c>
      <c r="F266" s="153" t="s">
        <v>1561</v>
      </c>
      <c r="H266" s="154">
        <v>1.6</v>
      </c>
      <c r="I266" s="155"/>
      <c r="L266" s="151"/>
      <c r="M266" s="156"/>
      <c r="T266" s="157"/>
      <c r="AT266" s="152" t="s">
        <v>163</v>
      </c>
      <c r="AU266" s="152" t="s">
        <v>82</v>
      </c>
      <c r="AV266" s="12" t="s">
        <v>82</v>
      </c>
      <c r="AW266" s="12" t="s">
        <v>35</v>
      </c>
      <c r="AX266" s="12" t="s">
        <v>80</v>
      </c>
      <c r="AY266" s="152" t="s">
        <v>150</v>
      </c>
    </row>
    <row r="267" spans="2:65" s="1" customFormat="1" ht="24.2" customHeight="1">
      <c r="B267" s="33"/>
      <c r="C267" s="166" t="s">
        <v>410</v>
      </c>
      <c r="D267" s="166" t="s">
        <v>215</v>
      </c>
      <c r="E267" s="167" t="s">
        <v>411</v>
      </c>
      <c r="F267" s="168" t="s">
        <v>412</v>
      </c>
      <c r="G267" s="169" t="s">
        <v>394</v>
      </c>
      <c r="H267" s="170">
        <v>2</v>
      </c>
      <c r="I267" s="171"/>
      <c r="J267" s="172">
        <f>ROUND(I267*H267,2)</f>
        <v>0</v>
      </c>
      <c r="K267" s="168" t="s">
        <v>156</v>
      </c>
      <c r="L267" s="173"/>
      <c r="M267" s="174" t="s">
        <v>28</v>
      </c>
      <c r="N267" s="175" t="s">
        <v>44</v>
      </c>
      <c r="P267" s="141">
        <f>O267*H267</f>
        <v>0</v>
      </c>
      <c r="Q267" s="141">
        <v>2.6700000000000001E-3</v>
      </c>
      <c r="R267" s="141">
        <f>Q267*H267</f>
        <v>5.3400000000000001E-3</v>
      </c>
      <c r="S267" s="141">
        <v>0</v>
      </c>
      <c r="T267" s="142">
        <f>S267*H267</f>
        <v>0</v>
      </c>
      <c r="AR267" s="143" t="s">
        <v>214</v>
      </c>
      <c r="AT267" s="143" t="s">
        <v>215</v>
      </c>
      <c r="AU267" s="143" t="s">
        <v>82</v>
      </c>
      <c r="AY267" s="18" t="s">
        <v>150</v>
      </c>
      <c r="BE267" s="144">
        <f>IF(N267="základní",J267,0)</f>
        <v>0</v>
      </c>
      <c r="BF267" s="144">
        <f>IF(N267="snížená",J267,0)</f>
        <v>0</v>
      </c>
      <c r="BG267" s="144">
        <f>IF(N267="zákl. přenesená",J267,0)</f>
        <v>0</v>
      </c>
      <c r="BH267" s="144">
        <f>IF(N267="sníž. přenesená",J267,0)</f>
        <v>0</v>
      </c>
      <c r="BI267" s="144">
        <f>IF(N267="nulová",J267,0)</f>
        <v>0</v>
      </c>
      <c r="BJ267" s="18" t="s">
        <v>80</v>
      </c>
      <c r="BK267" s="144">
        <f>ROUND(I267*H267,2)</f>
        <v>0</v>
      </c>
      <c r="BL267" s="18" t="s">
        <v>157</v>
      </c>
      <c r="BM267" s="143" t="s">
        <v>413</v>
      </c>
    </row>
    <row r="268" spans="2:65" s="1" customFormat="1" ht="19.5">
      <c r="B268" s="33"/>
      <c r="D268" s="145" t="s">
        <v>159</v>
      </c>
      <c r="F268" s="146" t="s">
        <v>412</v>
      </c>
      <c r="I268" s="147"/>
      <c r="L268" s="33"/>
      <c r="M268" s="148"/>
      <c r="T268" s="54"/>
      <c r="AT268" s="18" t="s">
        <v>159</v>
      </c>
      <c r="AU268" s="18" t="s">
        <v>82</v>
      </c>
    </row>
    <row r="269" spans="2:65" s="12" customFormat="1" ht="11.25">
      <c r="B269" s="151"/>
      <c r="D269" s="145" t="s">
        <v>163</v>
      </c>
      <c r="E269" s="152" t="s">
        <v>28</v>
      </c>
      <c r="F269" s="153" t="s">
        <v>82</v>
      </c>
      <c r="H269" s="154">
        <v>2</v>
      </c>
      <c r="I269" s="155"/>
      <c r="L269" s="151"/>
      <c r="M269" s="156"/>
      <c r="T269" s="157"/>
      <c r="AT269" s="152" t="s">
        <v>163</v>
      </c>
      <c r="AU269" s="152" t="s">
        <v>82</v>
      </c>
      <c r="AV269" s="12" t="s">
        <v>82</v>
      </c>
      <c r="AW269" s="12" t="s">
        <v>35</v>
      </c>
      <c r="AX269" s="12" t="s">
        <v>80</v>
      </c>
      <c r="AY269" s="152" t="s">
        <v>150</v>
      </c>
    </row>
    <row r="270" spans="2:65" s="1" customFormat="1" ht="33" customHeight="1">
      <c r="B270" s="33"/>
      <c r="C270" s="132" t="s">
        <v>414</v>
      </c>
      <c r="D270" s="132" t="s">
        <v>152</v>
      </c>
      <c r="E270" s="133" t="s">
        <v>415</v>
      </c>
      <c r="F270" s="134" t="s">
        <v>416</v>
      </c>
      <c r="G270" s="135" t="s">
        <v>417</v>
      </c>
      <c r="H270" s="136">
        <v>1</v>
      </c>
      <c r="I270" s="137"/>
      <c r="J270" s="138">
        <f>ROUND(I270*H270,2)</f>
        <v>0</v>
      </c>
      <c r="K270" s="134" t="s">
        <v>156</v>
      </c>
      <c r="L270" s="33"/>
      <c r="M270" s="139" t="s">
        <v>28</v>
      </c>
      <c r="N270" s="140" t="s">
        <v>44</v>
      </c>
      <c r="P270" s="141">
        <f>O270*H270</f>
        <v>0</v>
      </c>
      <c r="Q270" s="141">
        <v>0</v>
      </c>
      <c r="R270" s="141">
        <f>Q270*H270</f>
        <v>0</v>
      </c>
      <c r="S270" s="141">
        <v>0</v>
      </c>
      <c r="T270" s="142">
        <f>S270*H270</f>
        <v>0</v>
      </c>
      <c r="AR270" s="143" t="s">
        <v>157</v>
      </c>
      <c r="AT270" s="143" t="s">
        <v>152</v>
      </c>
      <c r="AU270" s="143" t="s">
        <v>82</v>
      </c>
      <c r="AY270" s="18" t="s">
        <v>150</v>
      </c>
      <c r="BE270" s="144">
        <f>IF(N270="základní",J270,0)</f>
        <v>0</v>
      </c>
      <c r="BF270" s="144">
        <f>IF(N270="snížená",J270,0)</f>
        <v>0</v>
      </c>
      <c r="BG270" s="144">
        <f>IF(N270="zákl. přenesená",J270,0)</f>
        <v>0</v>
      </c>
      <c r="BH270" s="144">
        <f>IF(N270="sníž. přenesená",J270,0)</f>
        <v>0</v>
      </c>
      <c r="BI270" s="144">
        <f>IF(N270="nulová",J270,0)</f>
        <v>0</v>
      </c>
      <c r="BJ270" s="18" t="s">
        <v>80</v>
      </c>
      <c r="BK270" s="144">
        <f>ROUND(I270*H270,2)</f>
        <v>0</v>
      </c>
      <c r="BL270" s="18" t="s">
        <v>157</v>
      </c>
      <c r="BM270" s="143" t="s">
        <v>418</v>
      </c>
    </row>
    <row r="271" spans="2:65" s="1" customFormat="1" ht="29.25">
      <c r="B271" s="33"/>
      <c r="D271" s="145" t="s">
        <v>159</v>
      </c>
      <c r="F271" s="146" t="s">
        <v>419</v>
      </c>
      <c r="I271" s="147"/>
      <c r="L271" s="33"/>
      <c r="M271" s="148"/>
      <c r="T271" s="54"/>
      <c r="AT271" s="18" t="s">
        <v>159</v>
      </c>
      <c r="AU271" s="18" t="s">
        <v>82</v>
      </c>
    </row>
    <row r="272" spans="2:65" s="1" customFormat="1" ht="11.25">
      <c r="B272" s="33"/>
      <c r="D272" s="149" t="s">
        <v>161</v>
      </c>
      <c r="F272" s="150" t="s">
        <v>420</v>
      </c>
      <c r="I272" s="147"/>
      <c r="L272" s="33"/>
      <c r="M272" s="148"/>
      <c r="T272" s="54"/>
      <c r="AT272" s="18" t="s">
        <v>161</v>
      </c>
      <c r="AU272" s="18" t="s">
        <v>82</v>
      </c>
    </row>
    <row r="273" spans="2:65" s="12" customFormat="1" ht="11.25">
      <c r="B273" s="151"/>
      <c r="D273" s="145" t="s">
        <v>163</v>
      </c>
      <c r="E273" s="152" t="s">
        <v>28</v>
      </c>
      <c r="F273" s="153" t="s">
        <v>80</v>
      </c>
      <c r="H273" s="154">
        <v>1</v>
      </c>
      <c r="I273" s="155"/>
      <c r="L273" s="151"/>
      <c r="M273" s="156"/>
      <c r="T273" s="157"/>
      <c r="AT273" s="152" t="s">
        <v>163</v>
      </c>
      <c r="AU273" s="152" t="s">
        <v>82</v>
      </c>
      <c r="AV273" s="12" t="s">
        <v>82</v>
      </c>
      <c r="AW273" s="12" t="s">
        <v>35</v>
      </c>
      <c r="AX273" s="12" t="s">
        <v>80</v>
      </c>
      <c r="AY273" s="152" t="s">
        <v>150</v>
      </c>
    </row>
    <row r="274" spans="2:65" s="1" customFormat="1" ht="16.5" customHeight="1">
      <c r="B274" s="33"/>
      <c r="C274" s="166" t="s">
        <v>421</v>
      </c>
      <c r="D274" s="166" t="s">
        <v>215</v>
      </c>
      <c r="E274" s="167" t="s">
        <v>422</v>
      </c>
      <c r="F274" s="168" t="s">
        <v>423</v>
      </c>
      <c r="G274" s="169" t="s">
        <v>417</v>
      </c>
      <c r="H274" s="170">
        <v>1</v>
      </c>
      <c r="I274" s="171"/>
      <c r="J274" s="172">
        <f>ROUND(I274*H274,2)</f>
        <v>0</v>
      </c>
      <c r="K274" s="168" t="s">
        <v>156</v>
      </c>
      <c r="L274" s="173"/>
      <c r="M274" s="174" t="s">
        <v>28</v>
      </c>
      <c r="N274" s="175" t="s">
        <v>44</v>
      </c>
      <c r="P274" s="141">
        <f>O274*H274</f>
        <v>0</v>
      </c>
      <c r="Q274" s="141">
        <v>8.0000000000000004E-4</v>
      </c>
      <c r="R274" s="141">
        <f>Q274*H274</f>
        <v>8.0000000000000004E-4</v>
      </c>
      <c r="S274" s="141">
        <v>0</v>
      </c>
      <c r="T274" s="142">
        <f>S274*H274</f>
        <v>0</v>
      </c>
      <c r="AR274" s="143" t="s">
        <v>214</v>
      </c>
      <c r="AT274" s="143" t="s">
        <v>215</v>
      </c>
      <c r="AU274" s="143" t="s">
        <v>82</v>
      </c>
      <c r="AY274" s="18" t="s">
        <v>150</v>
      </c>
      <c r="BE274" s="144">
        <f>IF(N274="základní",J274,0)</f>
        <v>0</v>
      </c>
      <c r="BF274" s="144">
        <f>IF(N274="snížená",J274,0)</f>
        <v>0</v>
      </c>
      <c r="BG274" s="144">
        <f>IF(N274="zákl. přenesená",J274,0)</f>
        <v>0</v>
      </c>
      <c r="BH274" s="144">
        <f>IF(N274="sníž. přenesená",J274,0)</f>
        <v>0</v>
      </c>
      <c r="BI274" s="144">
        <f>IF(N274="nulová",J274,0)</f>
        <v>0</v>
      </c>
      <c r="BJ274" s="18" t="s">
        <v>80</v>
      </c>
      <c r="BK274" s="144">
        <f>ROUND(I274*H274,2)</f>
        <v>0</v>
      </c>
      <c r="BL274" s="18" t="s">
        <v>157</v>
      </c>
      <c r="BM274" s="143" t="s">
        <v>424</v>
      </c>
    </row>
    <row r="275" spans="2:65" s="1" customFormat="1" ht="11.25">
      <c r="B275" s="33"/>
      <c r="D275" s="145" t="s">
        <v>159</v>
      </c>
      <c r="F275" s="146" t="s">
        <v>423</v>
      </c>
      <c r="I275" s="147"/>
      <c r="L275" s="33"/>
      <c r="M275" s="148"/>
      <c r="T275" s="54"/>
      <c r="AT275" s="18" t="s">
        <v>159</v>
      </c>
      <c r="AU275" s="18" t="s">
        <v>82</v>
      </c>
    </row>
    <row r="276" spans="2:65" s="12" customFormat="1" ht="11.25">
      <c r="B276" s="151"/>
      <c r="D276" s="145" t="s">
        <v>163</v>
      </c>
      <c r="E276" s="152" t="s">
        <v>28</v>
      </c>
      <c r="F276" s="153" t="s">
        <v>80</v>
      </c>
      <c r="H276" s="154">
        <v>1</v>
      </c>
      <c r="I276" s="155"/>
      <c r="L276" s="151"/>
      <c r="M276" s="156"/>
      <c r="T276" s="157"/>
      <c r="AT276" s="152" t="s">
        <v>163</v>
      </c>
      <c r="AU276" s="152" t="s">
        <v>82</v>
      </c>
      <c r="AV276" s="12" t="s">
        <v>82</v>
      </c>
      <c r="AW276" s="12" t="s">
        <v>35</v>
      </c>
      <c r="AX276" s="12" t="s">
        <v>80</v>
      </c>
      <c r="AY276" s="152" t="s">
        <v>150</v>
      </c>
    </row>
    <row r="277" spans="2:65" s="1" customFormat="1" ht="24.2" customHeight="1">
      <c r="B277" s="33"/>
      <c r="C277" s="132" t="s">
        <v>425</v>
      </c>
      <c r="D277" s="132" t="s">
        <v>152</v>
      </c>
      <c r="E277" s="133" t="s">
        <v>444</v>
      </c>
      <c r="F277" s="134" t="s">
        <v>445</v>
      </c>
      <c r="G277" s="135" t="s">
        <v>417</v>
      </c>
      <c r="H277" s="136">
        <v>1</v>
      </c>
      <c r="I277" s="137"/>
      <c r="J277" s="138">
        <f>ROUND(I277*H277,2)</f>
        <v>0</v>
      </c>
      <c r="K277" s="134" t="s">
        <v>156</v>
      </c>
      <c r="L277" s="33"/>
      <c r="M277" s="139" t="s">
        <v>28</v>
      </c>
      <c r="N277" s="140" t="s">
        <v>44</v>
      </c>
      <c r="P277" s="141">
        <f>O277*H277</f>
        <v>0</v>
      </c>
      <c r="Q277" s="141">
        <v>2.972E-2</v>
      </c>
      <c r="R277" s="141">
        <f>Q277*H277</f>
        <v>2.972E-2</v>
      </c>
      <c r="S277" s="141">
        <v>0</v>
      </c>
      <c r="T277" s="142">
        <f>S277*H277</f>
        <v>0</v>
      </c>
      <c r="AR277" s="143" t="s">
        <v>157</v>
      </c>
      <c r="AT277" s="143" t="s">
        <v>152</v>
      </c>
      <c r="AU277" s="143" t="s">
        <v>82</v>
      </c>
      <c r="AY277" s="18" t="s">
        <v>150</v>
      </c>
      <c r="BE277" s="144">
        <f>IF(N277="základní",J277,0)</f>
        <v>0</v>
      </c>
      <c r="BF277" s="144">
        <f>IF(N277="snížená",J277,0)</f>
        <v>0</v>
      </c>
      <c r="BG277" s="144">
        <f>IF(N277="zákl. přenesená",J277,0)</f>
        <v>0</v>
      </c>
      <c r="BH277" s="144">
        <f>IF(N277="sníž. přenesená",J277,0)</f>
        <v>0</v>
      </c>
      <c r="BI277" s="144">
        <f>IF(N277="nulová",J277,0)</f>
        <v>0</v>
      </c>
      <c r="BJ277" s="18" t="s">
        <v>80</v>
      </c>
      <c r="BK277" s="144">
        <f>ROUND(I277*H277,2)</f>
        <v>0</v>
      </c>
      <c r="BL277" s="18" t="s">
        <v>157</v>
      </c>
      <c r="BM277" s="143" t="s">
        <v>446</v>
      </c>
    </row>
    <row r="278" spans="2:65" s="1" customFormat="1" ht="19.5">
      <c r="B278" s="33"/>
      <c r="D278" s="145" t="s">
        <v>159</v>
      </c>
      <c r="F278" s="146" t="s">
        <v>447</v>
      </c>
      <c r="I278" s="147"/>
      <c r="L278" s="33"/>
      <c r="M278" s="148"/>
      <c r="T278" s="54"/>
      <c r="AT278" s="18" t="s">
        <v>159</v>
      </c>
      <c r="AU278" s="18" t="s">
        <v>82</v>
      </c>
    </row>
    <row r="279" spans="2:65" s="1" customFormat="1" ht="11.25">
      <c r="B279" s="33"/>
      <c r="D279" s="149" t="s">
        <v>161</v>
      </c>
      <c r="F279" s="150" t="s">
        <v>448</v>
      </c>
      <c r="I279" s="147"/>
      <c r="L279" s="33"/>
      <c r="M279" s="148"/>
      <c r="T279" s="54"/>
      <c r="AT279" s="18" t="s">
        <v>161</v>
      </c>
      <c r="AU279" s="18" t="s">
        <v>82</v>
      </c>
    </row>
    <row r="280" spans="2:65" s="12" customFormat="1" ht="11.25">
      <c r="B280" s="151"/>
      <c r="D280" s="145" t="s">
        <v>163</v>
      </c>
      <c r="E280" s="152" t="s">
        <v>28</v>
      </c>
      <c r="F280" s="153" t="s">
        <v>1562</v>
      </c>
      <c r="H280" s="154">
        <v>1</v>
      </c>
      <c r="I280" s="155"/>
      <c r="L280" s="151"/>
      <c r="M280" s="156"/>
      <c r="T280" s="157"/>
      <c r="AT280" s="152" t="s">
        <v>163</v>
      </c>
      <c r="AU280" s="152" t="s">
        <v>82</v>
      </c>
      <c r="AV280" s="12" t="s">
        <v>82</v>
      </c>
      <c r="AW280" s="12" t="s">
        <v>35</v>
      </c>
      <c r="AX280" s="12" t="s">
        <v>80</v>
      </c>
      <c r="AY280" s="152" t="s">
        <v>150</v>
      </c>
    </row>
    <row r="281" spans="2:65" s="1" customFormat="1" ht="24.2" customHeight="1">
      <c r="B281" s="33"/>
      <c r="C281" s="132" t="s">
        <v>432</v>
      </c>
      <c r="D281" s="132" t="s">
        <v>152</v>
      </c>
      <c r="E281" s="133" t="s">
        <v>1563</v>
      </c>
      <c r="F281" s="134" t="s">
        <v>1564</v>
      </c>
      <c r="G281" s="135" t="s">
        <v>417</v>
      </c>
      <c r="H281" s="136">
        <v>1</v>
      </c>
      <c r="I281" s="137"/>
      <c r="J281" s="138">
        <f>ROUND(I281*H281,2)</f>
        <v>0</v>
      </c>
      <c r="K281" s="134" t="s">
        <v>156</v>
      </c>
      <c r="L281" s="33"/>
      <c r="M281" s="139" t="s">
        <v>28</v>
      </c>
      <c r="N281" s="140" t="s">
        <v>44</v>
      </c>
      <c r="P281" s="141">
        <f>O281*H281</f>
        <v>0</v>
      </c>
      <c r="Q281" s="141">
        <v>2.972E-2</v>
      </c>
      <c r="R281" s="141">
        <f>Q281*H281</f>
        <v>2.972E-2</v>
      </c>
      <c r="S281" s="141">
        <v>0</v>
      </c>
      <c r="T281" s="142">
        <f>S281*H281</f>
        <v>0</v>
      </c>
      <c r="AR281" s="143" t="s">
        <v>157</v>
      </c>
      <c r="AT281" s="143" t="s">
        <v>152</v>
      </c>
      <c r="AU281" s="143" t="s">
        <v>82</v>
      </c>
      <c r="AY281" s="18" t="s">
        <v>150</v>
      </c>
      <c r="BE281" s="144">
        <f>IF(N281="základní",J281,0)</f>
        <v>0</v>
      </c>
      <c r="BF281" s="144">
        <f>IF(N281="snížená",J281,0)</f>
        <v>0</v>
      </c>
      <c r="BG281" s="144">
        <f>IF(N281="zákl. přenesená",J281,0)</f>
        <v>0</v>
      </c>
      <c r="BH281" s="144">
        <f>IF(N281="sníž. přenesená",J281,0)</f>
        <v>0</v>
      </c>
      <c r="BI281" s="144">
        <f>IF(N281="nulová",J281,0)</f>
        <v>0</v>
      </c>
      <c r="BJ281" s="18" t="s">
        <v>80</v>
      </c>
      <c r="BK281" s="144">
        <f>ROUND(I281*H281,2)</f>
        <v>0</v>
      </c>
      <c r="BL281" s="18" t="s">
        <v>157</v>
      </c>
      <c r="BM281" s="143" t="s">
        <v>1565</v>
      </c>
    </row>
    <row r="282" spans="2:65" s="1" customFormat="1" ht="19.5">
      <c r="B282" s="33"/>
      <c r="D282" s="145" t="s">
        <v>159</v>
      </c>
      <c r="F282" s="146" t="s">
        <v>1566</v>
      </c>
      <c r="I282" s="147"/>
      <c r="L282" s="33"/>
      <c r="M282" s="148"/>
      <c r="T282" s="54"/>
      <c r="AT282" s="18" t="s">
        <v>159</v>
      </c>
      <c r="AU282" s="18" t="s">
        <v>82</v>
      </c>
    </row>
    <row r="283" spans="2:65" s="1" customFormat="1" ht="11.25">
      <c r="B283" s="33"/>
      <c r="D283" s="149" t="s">
        <v>161</v>
      </c>
      <c r="F283" s="150" t="s">
        <v>1567</v>
      </c>
      <c r="I283" s="147"/>
      <c r="L283" s="33"/>
      <c r="M283" s="148"/>
      <c r="T283" s="54"/>
      <c r="AT283" s="18" t="s">
        <v>161</v>
      </c>
      <c r="AU283" s="18" t="s">
        <v>82</v>
      </c>
    </row>
    <row r="284" spans="2:65" s="12" customFormat="1" ht="11.25">
      <c r="B284" s="151"/>
      <c r="D284" s="145" t="s">
        <v>163</v>
      </c>
      <c r="E284" s="152" t="s">
        <v>28</v>
      </c>
      <c r="F284" s="153" t="s">
        <v>80</v>
      </c>
      <c r="H284" s="154">
        <v>1</v>
      </c>
      <c r="I284" s="155"/>
      <c r="L284" s="151"/>
      <c r="M284" s="156"/>
      <c r="T284" s="157"/>
      <c r="AT284" s="152" t="s">
        <v>163</v>
      </c>
      <c r="AU284" s="152" t="s">
        <v>82</v>
      </c>
      <c r="AV284" s="12" t="s">
        <v>82</v>
      </c>
      <c r="AW284" s="12" t="s">
        <v>35</v>
      </c>
      <c r="AX284" s="12" t="s">
        <v>80</v>
      </c>
      <c r="AY284" s="152" t="s">
        <v>150</v>
      </c>
    </row>
    <row r="285" spans="2:65" s="1" customFormat="1" ht="24.2" customHeight="1">
      <c r="B285" s="33"/>
      <c r="C285" s="166" t="s">
        <v>438</v>
      </c>
      <c r="D285" s="166" t="s">
        <v>215</v>
      </c>
      <c r="E285" s="167" t="s">
        <v>1568</v>
      </c>
      <c r="F285" s="168" t="s">
        <v>1569</v>
      </c>
      <c r="G285" s="169" t="s">
        <v>417</v>
      </c>
      <c r="H285" s="170">
        <v>1</v>
      </c>
      <c r="I285" s="171"/>
      <c r="J285" s="172">
        <f>ROUND(I285*H285,2)</f>
        <v>0</v>
      </c>
      <c r="K285" s="168" t="s">
        <v>156</v>
      </c>
      <c r="L285" s="173"/>
      <c r="M285" s="174" t="s">
        <v>28</v>
      </c>
      <c r="N285" s="175" t="s">
        <v>44</v>
      </c>
      <c r="P285" s="141">
        <f>O285*H285</f>
        <v>0</v>
      </c>
      <c r="Q285" s="141">
        <v>0.04</v>
      </c>
      <c r="R285" s="141">
        <f>Q285*H285</f>
        <v>0.04</v>
      </c>
      <c r="S285" s="141">
        <v>0</v>
      </c>
      <c r="T285" s="142">
        <f>S285*H285</f>
        <v>0</v>
      </c>
      <c r="AR285" s="143" t="s">
        <v>214</v>
      </c>
      <c r="AT285" s="143" t="s">
        <v>215</v>
      </c>
      <c r="AU285" s="143" t="s">
        <v>82</v>
      </c>
      <c r="AY285" s="18" t="s">
        <v>150</v>
      </c>
      <c r="BE285" s="144">
        <f>IF(N285="základní",J285,0)</f>
        <v>0</v>
      </c>
      <c r="BF285" s="144">
        <f>IF(N285="snížená",J285,0)</f>
        <v>0</v>
      </c>
      <c r="BG285" s="144">
        <f>IF(N285="zákl. přenesená",J285,0)</f>
        <v>0</v>
      </c>
      <c r="BH285" s="144">
        <f>IF(N285="sníž. přenesená",J285,0)</f>
        <v>0</v>
      </c>
      <c r="BI285" s="144">
        <f>IF(N285="nulová",J285,0)</f>
        <v>0</v>
      </c>
      <c r="BJ285" s="18" t="s">
        <v>80</v>
      </c>
      <c r="BK285" s="144">
        <f>ROUND(I285*H285,2)</f>
        <v>0</v>
      </c>
      <c r="BL285" s="18" t="s">
        <v>157</v>
      </c>
      <c r="BM285" s="143" t="s">
        <v>1570</v>
      </c>
    </row>
    <row r="286" spans="2:65" s="1" customFormat="1" ht="11.25">
      <c r="B286" s="33"/>
      <c r="D286" s="145" t="s">
        <v>159</v>
      </c>
      <c r="F286" s="146" t="s">
        <v>1569</v>
      </c>
      <c r="I286" s="147"/>
      <c r="L286" s="33"/>
      <c r="M286" s="148"/>
      <c r="T286" s="54"/>
      <c r="AT286" s="18" t="s">
        <v>159</v>
      </c>
      <c r="AU286" s="18" t="s">
        <v>82</v>
      </c>
    </row>
    <row r="287" spans="2:65" s="12" customFormat="1" ht="11.25">
      <c r="B287" s="151"/>
      <c r="D287" s="145" t="s">
        <v>163</v>
      </c>
      <c r="E287" s="152" t="s">
        <v>28</v>
      </c>
      <c r="F287" s="153" t="s">
        <v>80</v>
      </c>
      <c r="H287" s="154">
        <v>1</v>
      </c>
      <c r="I287" s="155"/>
      <c r="L287" s="151"/>
      <c r="M287" s="156"/>
      <c r="T287" s="157"/>
      <c r="AT287" s="152" t="s">
        <v>163</v>
      </c>
      <c r="AU287" s="152" t="s">
        <v>82</v>
      </c>
      <c r="AV287" s="12" t="s">
        <v>82</v>
      </c>
      <c r="AW287" s="12" t="s">
        <v>35</v>
      </c>
      <c r="AX287" s="12" t="s">
        <v>80</v>
      </c>
      <c r="AY287" s="152" t="s">
        <v>150</v>
      </c>
    </row>
    <row r="288" spans="2:65" s="1" customFormat="1" ht="24.2" customHeight="1">
      <c r="B288" s="33"/>
      <c r="C288" s="132" t="s">
        <v>443</v>
      </c>
      <c r="D288" s="132" t="s">
        <v>152</v>
      </c>
      <c r="E288" s="133" t="s">
        <v>454</v>
      </c>
      <c r="F288" s="134" t="s">
        <v>455</v>
      </c>
      <c r="G288" s="135" t="s">
        <v>417</v>
      </c>
      <c r="H288" s="136">
        <v>1</v>
      </c>
      <c r="I288" s="137"/>
      <c r="J288" s="138">
        <f>ROUND(I288*H288,2)</f>
        <v>0</v>
      </c>
      <c r="K288" s="134" t="s">
        <v>156</v>
      </c>
      <c r="L288" s="33"/>
      <c r="M288" s="139" t="s">
        <v>28</v>
      </c>
      <c r="N288" s="140" t="s">
        <v>44</v>
      </c>
      <c r="P288" s="141">
        <f>O288*H288</f>
        <v>0</v>
      </c>
      <c r="Q288" s="141">
        <v>0.53325999999999996</v>
      </c>
      <c r="R288" s="141">
        <f>Q288*H288</f>
        <v>0.53325999999999996</v>
      </c>
      <c r="S288" s="141">
        <v>0.3</v>
      </c>
      <c r="T288" s="142">
        <f>S288*H288</f>
        <v>0.3</v>
      </c>
      <c r="AR288" s="143" t="s">
        <v>157</v>
      </c>
      <c r="AT288" s="143" t="s">
        <v>152</v>
      </c>
      <c r="AU288" s="143" t="s">
        <v>82</v>
      </c>
      <c r="AY288" s="18" t="s">
        <v>150</v>
      </c>
      <c r="BE288" s="144">
        <f>IF(N288="základní",J288,0)</f>
        <v>0</v>
      </c>
      <c r="BF288" s="144">
        <f>IF(N288="snížená",J288,0)</f>
        <v>0</v>
      </c>
      <c r="BG288" s="144">
        <f>IF(N288="zákl. přenesená",J288,0)</f>
        <v>0</v>
      </c>
      <c r="BH288" s="144">
        <f>IF(N288="sníž. přenesená",J288,0)</f>
        <v>0</v>
      </c>
      <c r="BI288" s="144">
        <f>IF(N288="nulová",J288,0)</f>
        <v>0</v>
      </c>
      <c r="BJ288" s="18" t="s">
        <v>80</v>
      </c>
      <c r="BK288" s="144">
        <f>ROUND(I288*H288,2)</f>
        <v>0</v>
      </c>
      <c r="BL288" s="18" t="s">
        <v>157</v>
      </c>
      <c r="BM288" s="143" t="s">
        <v>456</v>
      </c>
    </row>
    <row r="289" spans="2:65" s="1" customFormat="1" ht="19.5">
      <c r="B289" s="33"/>
      <c r="D289" s="145" t="s">
        <v>159</v>
      </c>
      <c r="F289" s="146" t="s">
        <v>457</v>
      </c>
      <c r="I289" s="147"/>
      <c r="L289" s="33"/>
      <c r="M289" s="148"/>
      <c r="T289" s="54"/>
      <c r="AT289" s="18" t="s">
        <v>159</v>
      </c>
      <c r="AU289" s="18" t="s">
        <v>82</v>
      </c>
    </row>
    <row r="290" spans="2:65" s="1" customFormat="1" ht="11.25">
      <c r="B290" s="33"/>
      <c r="D290" s="149" t="s">
        <v>161</v>
      </c>
      <c r="F290" s="150" t="s">
        <v>458</v>
      </c>
      <c r="I290" s="147"/>
      <c r="L290" s="33"/>
      <c r="M290" s="148"/>
      <c r="T290" s="54"/>
      <c r="AT290" s="18" t="s">
        <v>161</v>
      </c>
      <c r="AU290" s="18" t="s">
        <v>82</v>
      </c>
    </row>
    <row r="291" spans="2:65" s="1" customFormat="1" ht="19.5">
      <c r="B291" s="33"/>
      <c r="D291" s="145" t="s">
        <v>192</v>
      </c>
      <c r="F291" s="165" t="s">
        <v>1571</v>
      </c>
      <c r="I291" s="147"/>
      <c r="L291" s="33"/>
      <c r="M291" s="148"/>
      <c r="T291" s="54"/>
      <c r="AT291" s="18" t="s">
        <v>192</v>
      </c>
      <c r="AU291" s="18" t="s">
        <v>82</v>
      </c>
    </row>
    <row r="292" spans="2:65" s="12" customFormat="1" ht="22.5">
      <c r="B292" s="151"/>
      <c r="D292" s="145" t="s">
        <v>163</v>
      </c>
      <c r="E292" s="152" t="s">
        <v>28</v>
      </c>
      <c r="F292" s="153" t="s">
        <v>1572</v>
      </c>
      <c r="H292" s="154">
        <v>1</v>
      </c>
      <c r="I292" s="155"/>
      <c r="L292" s="151"/>
      <c r="M292" s="156"/>
      <c r="T292" s="157"/>
      <c r="AT292" s="152" t="s">
        <v>163</v>
      </c>
      <c r="AU292" s="152" t="s">
        <v>82</v>
      </c>
      <c r="AV292" s="12" t="s">
        <v>82</v>
      </c>
      <c r="AW292" s="12" t="s">
        <v>35</v>
      </c>
      <c r="AX292" s="12" t="s">
        <v>73</v>
      </c>
      <c r="AY292" s="152" t="s">
        <v>150</v>
      </c>
    </row>
    <row r="293" spans="2:65" s="13" customFormat="1" ht="11.25">
      <c r="B293" s="158"/>
      <c r="D293" s="145" t="s">
        <v>163</v>
      </c>
      <c r="E293" s="159" t="s">
        <v>28</v>
      </c>
      <c r="F293" s="160" t="s">
        <v>167</v>
      </c>
      <c r="H293" s="161">
        <v>1</v>
      </c>
      <c r="I293" s="162"/>
      <c r="L293" s="158"/>
      <c r="M293" s="163"/>
      <c r="T293" s="164"/>
      <c r="AT293" s="159" t="s">
        <v>163</v>
      </c>
      <c r="AU293" s="159" t="s">
        <v>82</v>
      </c>
      <c r="AV293" s="13" t="s">
        <v>157</v>
      </c>
      <c r="AW293" s="13" t="s">
        <v>35</v>
      </c>
      <c r="AX293" s="13" t="s">
        <v>80</v>
      </c>
      <c r="AY293" s="159" t="s">
        <v>150</v>
      </c>
    </row>
    <row r="294" spans="2:65" s="1" customFormat="1" ht="21.75" customHeight="1">
      <c r="B294" s="33"/>
      <c r="C294" s="166" t="s">
        <v>449</v>
      </c>
      <c r="D294" s="166" t="s">
        <v>215</v>
      </c>
      <c r="E294" s="167" t="s">
        <v>1573</v>
      </c>
      <c r="F294" s="168" t="s">
        <v>1574</v>
      </c>
      <c r="G294" s="169" t="s">
        <v>417</v>
      </c>
      <c r="H294" s="170">
        <v>1</v>
      </c>
      <c r="I294" s="171"/>
      <c r="J294" s="172">
        <f>ROUND(I294*H294,2)</f>
        <v>0</v>
      </c>
      <c r="K294" s="168" t="s">
        <v>156</v>
      </c>
      <c r="L294" s="173"/>
      <c r="M294" s="174" t="s">
        <v>28</v>
      </c>
      <c r="N294" s="175" t="s">
        <v>44</v>
      </c>
      <c r="P294" s="141">
        <f>O294*H294</f>
        <v>0</v>
      </c>
      <c r="Q294" s="141">
        <v>3.4000000000000002E-2</v>
      </c>
      <c r="R294" s="141">
        <f>Q294*H294</f>
        <v>3.4000000000000002E-2</v>
      </c>
      <c r="S294" s="141">
        <v>0</v>
      </c>
      <c r="T294" s="142">
        <f>S294*H294</f>
        <v>0</v>
      </c>
      <c r="AR294" s="143" t="s">
        <v>214</v>
      </c>
      <c r="AT294" s="143" t="s">
        <v>215</v>
      </c>
      <c r="AU294" s="143" t="s">
        <v>82</v>
      </c>
      <c r="AY294" s="18" t="s">
        <v>150</v>
      </c>
      <c r="BE294" s="144">
        <f>IF(N294="základní",J294,0)</f>
        <v>0</v>
      </c>
      <c r="BF294" s="144">
        <f>IF(N294="snížená",J294,0)</f>
        <v>0</v>
      </c>
      <c r="BG294" s="144">
        <f>IF(N294="zákl. přenesená",J294,0)</f>
        <v>0</v>
      </c>
      <c r="BH294" s="144">
        <f>IF(N294="sníž. přenesená",J294,0)</f>
        <v>0</v>
      </c>
      <c r="BI294" s="144">
        <f>IF(N294="nulová",J294,0)</f>
        <v>0</v>
      </c>
      <c r="BJ294" s="18" t="s">
        <v>80</v>
      </c>
      <c r="BK294" s="144">
        <f>ROUND(I294*H294,2)</f>
        <v>0</v>
      </c>
      <c r="BL294" s="18" t="s">
        <v>157</v>
      </c>
      <c r="BM294" s="143" t="s">
        <v>1575</v>
      </c>
    </row>
    <row r="295" spans="2:65" s="1" customFormat="1" ht="11.25">
      <c r="B295" s="33"/>
      <c r="D295" s="145" t="s">
        <v>159</v>
      </c>
      <c r="F295" s="146" t="s">
        <v>1574</v>
      </c>
      <c r="I295" s="147"/>
      <c r="L295" s="33"/>
      <c r="M295" s="148"/>
      <c r="T295" s="54"/>
      <c r="AT295" s="18" t="s">
        <v>159</v>
      </c>
      <c r="AU295" s="18" t="s">
        <v>82</v>
      </c>
    </row>
    <row r="296" spans="2:65" s="12" customFormat="1" ht="11.25">
      <c r="B296" s="151"/>
      <c r="D296" s="145" t="s">
        <v>163</v>
      </c>
      <c r="E296" s="152" t="s">
        <v>28</v>
      </c>
      <c r="F296" s="153" t="s">
        <v>80</v>
      </c>
      <c r="H296" s="154">
        <v>1</v>
      </c>
      <c r="I296" s="155"/>
      <c r="L296" s="151"/>
      <c r="M296" s="156"/>
      <c r="T296" s="157"/>
      <c r="AT296" s="152" t="s">
        <v>163</v>
      </c>
      <c r="AU296" s="152" t="s">
        <v>82</v>
      </c>
      <c r="AV296" s="12" t="s">
        <v>82</v>
      </c>
      <c r="AW296" s="12" t="s">
        <v>35</v>
      </c>
      <c r="AX296" s="12" t="s">
        <v>80</v>
      </c>
      <c r="AY296" s="152" t="s">
        <v>150</v>
      </c>
    </row>
    <row r="297" spans="2:65" s="1" customFormat="1" ht="24.2" customHeight="1">
      <c r="B297" s="33"/>
      <c r="C297" s="132" t="s">
        <v>453</v>
      </c>
      <c r="D297" s="132" t="s">
        <v>152</v>
      </c>
      <c r="E297" s="133" t="s">
        <v>1576</v>
      </c>
      <c r="F297" s="134" t="s">
        <v>1577</v>
      </c>
      <c r="G297" s="135" t="s">
        <v>417</v>
      </c>
      <c r="H297" s="136">
        <v>1</v>
      </c>
      <c r="I297" s="137"/>
      <c r="J297" s="138">
        <f>ROUND(I297*H297,2)</f>
        <v>0</v>
      </c>
      <c r="K297" s="134" t="s">
        <v>28</v>
      </c>
      <c r="L297" s="33"/>
      <c r="M297" s="139" t="s">
        <v>28</v>
      </c>
      <c r="N297" s="140" t="s">
        <v>44</v>
      </c>
      <c r="P297" s="141">
        <f>O297*H297</f>
        <v>0</v>
      </c>
      <c r="Q297" s="141">
        <v>0</v>
      </c>
      <c r="R297" s="141">
        <f>Q297*H297</f>
        <v>0</v>
      </c>
      <c r="S297" s="141">
        <v>0</v>
      </c>
      <c r="T297" s="142">
        <f>S297*H297</f>
        <v>0</v>
      </c>
      <c r="AR297" s="143" t="s">
        <v>157</v>
      </c>
      <c r="AT297" s="143" t="s">
        <v>152</v>
      </c>
      <c r="AU297" s="143" t="s">
        <v>82</v>
      </c>
      <c r="AY297" s="18" t="s">
        <v>150</v>
      </c>
      <c r="BE297" s="144">
        <f>IF(N297="základní",J297,0)</f>
        <v>0</v>
      </c>
      <c r="BF297" s="144">
        <f>IF(N297="snížená",J297,0)</f>
        <v>0</v>
      </c>
      <c r="BG297" s="144">
        <f>IF(N297="zákl. přenesená",J297,0)</f>
        <v>0</v>
      </c>
      <c r="BH297" s="144">
        <f>IF(N297="sníž. přenesená",J297,0)</f>
        <v>0</v>
      </c>
      <c r="BI297" s="144">
        <f>IF(N297="nulová",J297,0)</f>
        <v>0</v>
      </c>
      <c r="BJ297" s="18" t="s">
        <v>80</v>
      </c>
      <c r="BK297" s="144">
        <f>ROUND(I297*H297,2)</f>
        <v>0</v>
      </c>
      <c r="BL297" s="18" t="s">
        <v>157</v>
      </c>
      <c r="BM297" s="143" t="s">
        <v>1578</v>
      </c>
    </row>
    <row r="298" spans="2:65" s="1" customFormat="1" ht="19.5">
      <c r="B298" s="33"/>
      <c r="D298" s="145" t="s">
        <v>159</v>
      </c>
      <c r="F298" s="146" t="s">
        <v>1577</v>
      </c>
      <c r="I298" s="147"/>
      <c r="L298" s="33"/>
      <c r="M298" s="148"/>
      <c r="T298" s="54"/>
      <c r="AT298" s="18" t="s">
        <v>159</v>
      </c>
      <c r="AU298" s="18" t="s">
        <v>82</v>
      </c>
    </row>
    <row r="299" spans="2:65" s="12" customFormat="1" ht="11.25">
      <c r="B299" s="151"/>
      <c r="D299" s="145" t="s">
        <v>163</v>
      </c>
      <c r="E299" s="152" t="s">
        <v>28</v>
      </c>
      <c r="F299" s="153" t="s">
        <v>1579</v>
      </c>
      <c r="H299" s="154">
        <v>1</v>
      </c>
      <c r="I299" s="155"/>
      <c r="L299" s="151"/>
      <c r="M299" s="156"/>
      <c r="T299" s="157"/>
      <c r="AT299" s="152" t="s">
        <v>163</v>
      </c>
      <c r="AU299" s="152" t="s">
        <v>82</v>
      </c>
      <c r="AV299" s="12" t="s">
        <v>82</v>
      </c>
      <c r="AW299" s="12" t="s">
        <v>35</v>
      </c>
      <c r="AX299" s="12" t="s">
        <v>73</v>
      </c>
      <c r="AY299" s="152" t="s">
        <v>150</v>
      </c>
    </row>
    <row r="300" spans="2:65" s="11" customFormat="1" ht="22.9" customHeight="1">
      <c r="B300" s="120"/>
      <c r="D300" s="121" t="s">
        <v>72</v>
      </c>
      <c r="E300" s="130" t="s">
        <v>220</v>
      </c>
      <c r="F300" s="130" t="s">
        <v>494</v>
      </c>
      <c r="I300" s="123"/>
      <c r="J300" s="131">
        <f>BK300</f>
        <v>0</v>
      </c>
      <c r="L300" s="120"/>
      <c r="M300" s="125"/>
      <c r="P300" s="126">
        <f>P301+SUM(P302:P406)</f>
        <v>0</v>
      </c>
      <c r="R300" s="126">
        <f>R301+SUM(R302:R406)</f>
        <v>7.9015523999999999</v>
      </c>
      <c r="T300" s="127">
        <f>T301+SUM(T302:T406)</f>
        <v>24.03725</v>
      </c>
      <c r="AR300" s="121" t="s">
        <v>80</v>
      </c>
      <c r="AT300" s="128" t="s">
        <v>72</v>
      </c>
      <c r="AU300" s="128" t="s">
        <v>80</v>
      </c>
      <c r="AY300" s="121" t="s">
        <v>150</v>
      </c>
      <c r="BK300" s="129">
        <f>BK301+SUM(BK302:BK406)</f>
        <v>0</v>
      </c>
    </row>
    <row r="301" spans="2:65" s="1" customFormat="1" ht="24.2" customHeight="1">
      <c r="B301" s="33"/>
      <c r="C301" s="132" t="s">
        <v>459</v>
      </c>
      <c r="D301" s="132" t="s">
        <v>152</v>
      </c>
      <c r="E301" s="133" t="s">
        <v>1130</v>
      </c>
      <c r="F301" s="134" t="s">
        <v>1131</v>
      </c>
      <c r="G301" s="135" t="s">
        <v>394</v>
      </c>
      <c r="H301" s="136">
        <v>5.5</v>
      </c>
      <c r="I301" s="137"/>
      <c r="J301" s="138">
        <f>ROUND(I301*H301,2)</f>
        <v>0</v>
      </c>
      <c r="K301" s="134" t="s">
        <v>156</v>
      </c>
      <c r="L301" s="33"/>
      <c r="M301" s="139" t="s">
        <v>28</v>
      </c>
      <c r="N301" s="140" t="s">
        <v>44</v>
      </c>
      <c r="P301" s="141">
        <f>O301*H301</f>
        <v>0</v>
      </c>
      <c r="Q301" s="141">
        <v>2.1900000000000001E-3</v>
      </c>
      <c r="R301" s="141">
        <f>Q301*H301</f>
        <v>1.2045E-2</v>
      </c>
      <c r="S301" s="141">
        <v>0</v>
      </c>
      <c r="T301" s="142">
        <f>S301*H301</f>
        <v>0</v>
      </c>
      <c r="AR301" s="143" t="s">
        <v>157</v>
      </c>
      <c r="AT301" s="143" t="s">
        <v>152</v>
      </c>
      <c r="AU301" s="143" t="s">
        <v>82</v>
      </c>
      <c r="AY301" s="18" t="s">
        <v>150</v>
      </c>
      <c r="BE301" s="144">
        <f>IF(N301="základní",J301,0)</f>
        <v>0</v>
      </c>
      <c r="BF301" s="144">
        <f>IF(N301="snížená",J301,0)</f>
        <v>0</v>
      </c>
      <c r="BG301" s="144">
        <f>IF(N301="zákl. přenesená",J301,0)</f>
        <v>0</v>
      </c>
      <c r="BH301" s="144">
        <f>IF(N301="sníž. přenesená",J301,0)</f>
        <v>0</v>
      </c>
      <c r="BI301" s="144">
        <f>IF(N301="nulová",J301,0)</f>
        <v>0</v>
      </c>
      <c r="BJ301" s="18" t="s">
        <v>80</v>
      </c>
      <c r="BK301" s="144">
        <f>ROUND(I301*H301,2)</f>
        <v>0</v>
      </c>
      <c r="BL301" s="18" t="s">
        <v>157</v>
      </c>
      <c r="BM301" s="143" t="s">
        <v>1132</v>
      </c>
    </row>
    <row r="302" spans="2:65" s="1" customFormat="1" ht="19.5">
      <c r="B302" s="33"/>
      <c r="D302" s="145" t="s">
        <v>159</v>
      </c>
      <c r="F302" s="146" t="s">
        <v>1133</v>
      </c>
      <c r="I302" s="147"/>
      <c r="L302" s="33"/>
      <c r="M302" s="148"/>
      <c r="T302" s="54"/>
      <c r="AT302" s="18" t="s">
        <v>159</v>
      </c>
      <c r="AU302" s="18" t="s">
        <v>82</v>
      </c>
    </row>
    <row r="303" spans="2:65" s="1" customFormat="1" ht="11.25">
      <c r="B303" s="33"/>
      <c r="D303" s="149" t="s">
        <v>161</v>
      </c>
      <c r="F303" s="150" t="s">
        <v>1134</v>
      </c>
      <c r="I303" s="147"/>
      <c r="L303" s="33"/>
      <c r="M303" s="148"/>
      <c r="T303" s="54"/>
      <c r="AT303" s="18" t="s">
        <v>161</v>
      </c>
      <c r="AU303" s="18" t="s">
        <v>82</v>
      </c>
    </row>
    <row r="304" spans="2:65" s="12" customFormat="1" ht="11.25">
      <c r="B304" s="151"/>
      <c r="D304" s="145" t="s">
        <v>163</v>
      </c>
      <c r="E304" s="152" t="s">
        <v>28</v>
      </c>
      <c r="F304" s="153" t="s">
        <v>1580</v>
      </c>
      <c r="H304" s="154">
        <v>5.5</v>
      </c>
      <c r="I304" s="155"/>
      <c r="L304" s="151"/>
      <c r="M304" s="156"/>
      <c r="T304" s="157"/>
      <c r="AT304" s="152" t="s">
        <v>163</v>
      </c>
      <c r="AU304" s="152" t="s">
        <v>82</v>
      </c>
      <c r="AV304" s="12" t="s">
        <v>82</v>
      </c>
      <c r="AW304" s="12" t="s">
        <v>35</v>
      </c>
      <c r="AX304" s="12" t="s">
        <v>80</v>
      </c>
      <c r="AY304" s="152" t="s">
        <v>150</v>
      </c>
    </row>
    <row r="305" spans="2:65" s="1" customFormat="1" ht="24.2" customHeight="1">
      <c r="B305" s="33"/>
      <c r="C305" s="132" t="s">
        <v>465</v>
      </c>
      <c r="D305" s="132" t="s">
        <v>152</v>
      </c>
      <c r="E305" s="133" t="s">
        <v>1135</v>
      </c>
      <c r="F305" s="134" t="s">
        <v>1136</v>
      </c>
      <c r="G305" s="135" t="s">
        <v>236</v>
      </c>
      <c r="H305" s="136">
        <v>1.5</v>
      </c>
      <c r="I305" s="137"/>
      <c r="J305" s="138">
        <f>ROUND(I305*H305,2)</f>
        <v>0</v>
      </c>
      <c r="K305" s="134" t="s">
        <v>156</v>
      </c>
      <c r="L305" s="33"/>
      <c r="M305" s="139" t="s">
        <v>28</v>
      </c>
      <c r="N305" s="140" t="s">
        <v>44</v>
      </c>
      <c r="P305" s="141">
        <f>O305*H305</f>
        <v>0</v>
      </c>
      <c r="Q305" s="141">
        <v>1.6000000000000001E-3</v>
      </c>
      <c r="R305" s="141">
        <f>Q305*H305</f>
        <v>2.4000000000000002E-3</v>
      </c>
      <c r="S305" s="141">
        <v>0</v>
      </c>
      <c r="T305" s="142">
        <f>S305*H305</f>
        <v>0</v>
      </c>
      <c r="AR305" s="143" t="s">
        <v>157</v>
      </c>
      <c r="AT305" s="143" t="s">
        <v>152</v>
      </c>
      <c r="AU305" s="143" t="s">
        <v>82</v>
      </c>
      <c r="AY305" s="18" t="s">
        <v>150</v>
      </c>
      <c r="BE305" s="144">
        <f>IF(N305="základní",J305,0)</f>
        <v>0</v>
      </c>
      <c r="BF305" s="144">
        <f>IF(N305="snížená",J305,0)</f>
        <v>0</v>
      </c>
      <c r="BG305" s="144">
        <f>IF(N305="zákl. přenesená",J305,0)</f>
        <v>0</v>
      </c>
      <c r="BH305" s="144">
        <f>IF(N305="sníž. přenesená",J305,0)</f>
        <v>0</v>
      </c>
      <c r="BI305" s="144">
        <f>IF(N305="nulová",J305,0)</f>
        <v>0</v>
      </c>
      <c r="BJ305" s="18" t="s">
        <v>80</v>
      </c>
      <c r="BK305" s="144">
        <f>ROUND(I305*H305,2)</f>
        <v>0</v>
      </c>
      <c r="BL305" s="18" t="s">
        <v>157</v>
      </c>
      <c r="BM305" s="143" t="s">
        <v>1137</v>
      </c>
    </row>
    <row r="306" spans="2:65" s="1" customFormat="1" ht="19.5">
      <c r="B306" s="33"/>
      <c r="D306" s="145" t="s">
        <v>159</v>
      </c>
      <c r="F306" s="146" t="s">
        <v>1138</v>
      </c>
      <c r="I306" s="147"/>
      <c r="L306" s="33"/>
      <c r="M306" s="148"/>
      <c r="T306" s="54"/>
      <c r="AT306" s="18" t="s">
        <v>159</v>
      </c>
      <c r="AU306" s="18" t="s">
        <v>82</v>
      </c>
    </row>
    <row r="307" spans="2:65" s="1" customFormat="1" ht="11.25">
      <c r="B307" s="33"/>
      <c r="D307" s="149" t="s">
        <v>161</v>
      </c>
      <c r="F307" s="150" t="s">
        <v>1139</v>
      </c>
      <c r="I307" s="147"/>
      <c r="L307" s="33"/>
      <c r="M307" s="148"/>
      <c r="T307" s="54"/>
      <c r="AT307" s="18" t="s">
        <v>161</v>
      </c>
      <c r="AU307" s="18" t="s">
        <v>82</v>
      </c>
    </row>
    <row r="308" spans="2:65" s="12" customFormat="1" ht="11.25">
      <c r="B308" s="151"/>
      <c r="D308" s="145" t="s">
        <v>163</v>
      </c>
      <c r="E308" s="152" t="s">
        <v>28</v>
      </c>
      <c r="F308" s="153" t="s">
        <v>1581</v>
      </c>
      <c r="H308" s="154">
        <v>1.5</v>
      </c>
      <c r="I308" s="155"/>
      <c r="L308" s="151"/>
      <c r="M308" s="156"/>
      <c r="T308" s="157"/>
      <c r="AT308" s="152" t="s">
        <v>163</v>
      </c>
      <c r="AU308" s="152" t="s">
        <v>82</v>
      </c>
      <c r="AV308" s="12" t="s">
        <v>82</v>
      </c>
      <c r="AW308" s="12" t="s">
        <v>35</v>
      </c>
      <c r="AX308" s="12" t="s">
        <v>73</v>
      </c>
      <c r="AY308" s="152" t="s">
        <v>150</v>
      </c>
    </row>
    <row r="309" spans="2:65" s="13" customFormat="1" ht="11.25">
      <c r="B309" s="158"/>
      <c r="D309" s="145" t="s">
        <v>163</v>
      </c>
      <c r="E309" s="159" t="s">
        <v>28</v>
      </c>
      <c r="F309" s="160" t="s">
        <v>167</v>
      </c>
      <c r="H309" s="161">
        <v>1.5</v>
      </c>
      <c r="I309" s="162"/>
      <c r="L309" s="158"/>
      <c r="M309" s="163"/>
      <c r="T309" s="164"/>
      <c r="AT309" s="159" t="s">
        <v>163</v>
      </c>
      <c r="AU309" s="159" t="s">
        <v>82</v>
      </c>
      <c r="AV309" s="13" t="s">
        <v>157</v>
      </c>
      <c r="AW309" s="13" t="s">
        <v>35</v>
      </c>
      <c r="AX309" s="13" t="s">
        <v>80</v>
      </c>
      <c r="AY309" s="159" t="s">
        <v>150</v>
      </c>
    </row>
    <row r="310" spans="2:65" s="1" customFormat="1" ht="16.5" customHeight="1">
      <c r="B310" s="33"/>
      <c r="C310" s="132" t="s">
        <v>469</v>
      </c>
      <c r="D310" s="132" t="s">
        <v>152</v>
      </c>
      <c r="E310" s="133" t="s">
        <v>542</v>
      </c>
      <c r="F310" s="134" t="s">
        <v>543</v>
      </c>
      <c r="G310" s="135" t="s">
        <v>236</v>
      </c>
      <c r="H310" s="136">
        <v>1.5</v>
      </c>
      <c r="I310" s="137"/>
      <c r="J310" s="138">
        <f>ROUND(I310*H310,2)</f>
        <v>0</v>
      </c>
      <c r="K310" s="134" t="s">
        <v>156</v>
      </c>
      <c r="L310" s="33"/>
      <c r="M310" s="139" t="s">
        <v>28</v>
      </c>
      <c r="N310" s="140" t="s">
        <v>44</v>
      </c>
      <c r="P310" s="141">
        <f>O310*H310</f>
        <v>0</v>
      </c>
      <c r="Q310" s="141">
        <v>1.0000000000000001E-5</v>
      </c>
      <c r="R310" s="141">
        <f>Q310*H310</f>
        <v>1.5000000000000002E-5</v>
      </c>
      <c r="S310" s="141">
        <v>0</v>
      </c>
      <c r="T310" s="142">
        <f>S310*H310</f>
        <v>0</v>
      </c>
      <c r="AR310" s="143" t="s">
        <v>157</v>
      </c>
      <c r="AT310" s="143" t="s">
        <v>152</v>
      </c>
      <c r="AU310" s="143" t="s">
        <v>82</v>
      </c>
      <c r="AY310" s="18" t="s">
        <v>150</v>
      </c>
      <c r="BE310" s="144">
        <f>IF(N310="základní",J310,0)</f>
        <v>0</v>
      </c>
      <c r="BF310" s="144">
        <f>IF(N310="snížená",J310,0)</f>
        <v>0</v>
      </c>
      <c r="BG310" s="144">
        <f>IF(N310="zákl. přenesená",J310,0)</f>
        <v>0</v>
      </c>
      <c r="BH310" s="144">
        <f>IF(N310="sníž. přenesená",J310,0)</f>
        <v>0</v>
      </c>
      <c r="BI310" s="144">
        <f>IF(N310="nulová",J310,0)</f>
        <v>0</v>
      </c>
      <c r="BJ310" s="18" t="s">
        <v>80</v>
      </c>
      <c r="BK310" s="144">
        <f>ROUND(I310*H310,2)</f>
        <v>0</v>
      </c>
      <c r="BL310" s="18" t="s">
        <v>157</v>
      </c>
      <c r="BM310" s="143" t="s">
        <v>1149</v>
      </c>
    </row>
    <row r="311" spans="2:65" s="1" customFormat="1" ht="19.5">
      <c r="B311" s="33"/>
      <c r="D311" s="145" t="s">
        <v>159</v>
      </c>
      <c r="F311" s="146" t="s">
        <v>545</v>
      </c>
      <c r="I311" s="147"/>
      <c r="L311" s="33"/>
      <c r="M311" s="148"/>
      <c r="T311" s="54"/>
      <c r="AT311" s="18" t="s">
        <v>159</v>
      </c>
      <c r="AU311" s="18" t="s">
        <v>82</v>
      </c>
    </row>
    <row r="312" spans="2:65" s="1" customFormat="1" ht="11.25">
      <c r="B312" s="33"/>
      <c r="D312" s="149" t="s">
        <v>161</v>
      </c>
      <c r="F312" s="150" t="s">
        <v>546</v>
      </c>
      <c r="I312" s="147"/>
      <c r="L312" s="33"/>
      <c r="M312" s="148"/>
      <c r="T312" s="54"/>
      <c r="AT312" s="18" t="s">
        <v>161</v>
      </c>
      <c r="AU312" s="18" t="s">
        <v>82</v>
      </c>
    </row>
    <row r="313" spans="2:65" s="12" customFormat="1" ht="11.25">
      <c r="B313" s="151"/>
      <c r="D313" s="145" t="s">
        <v>163</v>
      </c>
      <c r="E313" s="152" t="s">
        <v>28</v>
      </c>
      <c r="F313" s="153" t="s">
        <v>1582</v>
      </c>
      <c r="H313" s="154">
        <v>1.5</v>
      </c>
      <c r="I313" s="155"/>
      <c r="L313" s="151"/>
      <c r="M313" s="156"/>
      <c r="T313" s="157"/>
      <c r="AT313" s="152" t="s">
        <v>163</v>
      </c>
      <c r="AU313" s="152" t="s">
        <v>82</v>
      </c>
      <c r="AV313" s="12" t="s">
        <v>82</v>
      </c>
      <c r="AW313" s="12" t="s">
        <v>35</v>
      </c>
      <c r="AX313" s="12" t="s">
        <v>80</v>
      </c>
      <c r="AY313" s="152" t="s">
        <v>150</v>
      </c>
    </row>
    <row r="314" spans="2:65" s="1" customFormat="1" ht="24.2" customHeight="1">
      <c r="B314" s="33"/>
      <c r="C314" s="132" t="s">
        <v>474</v>
      </c>
      <c r="D314" s="132" t="s">
        <v>152</v>
      </c>
      <c r="E314" s="133" t="s">
        <v>569</v>
      </c>
      <c r="F314" s="134" t="s">
        <v>570</v>
      </c>
      <c r="G314" s="135" t="s">
        <v>394</v>
      </c>
      <c r="H314" s="136">
        <v>31.24</v>
      </c>
      <c r="I314" s="137"/>
      <c r="J314" s="138">
        <f>ROUND(I314*H314,2)</f>
        <v>0</v>
      </c>
      <c r="K314" s="134" t="s">
        <v>156</v>
      </c>
      <c r="L314" s="33"/>
      <c r="M314" s="139" t="s">
        <v>28</v>
      </c>
      <c r="N314" s="140" t="s">
        <v>44</v>
      </c>
      <c r="P314" s="141">
        <f>O314*H314</f>
        <v>0</v>
      </c>
      <c r="Q314" s="141">
        <v>8.9779999999999999E-2</v>
      </c>
      <c r="R314" s="141">
        <f>Q314*H314</f>
        <v>2.8047271999999999</v>
      </c>
      <c r="S314" s="141">
        <v>0</v>
      </c>
      <c r="T314" s="142">
        <f>S314*H314</f>
        <v>0</v>
      </c>
      <c r="AR314" s="143" t="s">
        <v>157</v>
      </c>
      <c r="AT314" s="143" t="s">
        <v>152</v>
      </c>
      <c r="AU314" s="143" t="s">
        <v>82</v>
      </c>
      <c r="AY314" s="18" t="s">
        <v>150</v>
      </c>
      <c r="BE314" s="144">
        <f>IF(N314="základní",J314,0)</f>
        <v>0</v>
      </c>
      <c r="BF314" s="144">
        <f>IF(N314="snížená",J314,0)</f>
        <v>0</v>
      </c>
      <c r="BG314" s="144">
        <f>IF(N314="zákl. přenesená",J314,0)</f>
        <v>0</v>
      </c>
      <c r="BH314" s="144">
        <f>IF(N314="sníž. přenesená",J314,0)</f>
        <v>0</v>
      </c>
      <c r="BI314" s="144">
        <f>IF(N314="nulová",J314,0)</f>
        <v>0</v>
      </c>
      <c r="BJ314" s="18" t="s">
        <v>80</v>
      </c>
      <c r="BK314" s="144">
        <f>ROUND(I314*H314,2)</f>
        <v>0</v>
      </c>
      <c r="BL314" s="18" t="s">
        <v>157</v>
      </c>
      <c r="BM314" s="143" t="s">
        <v>571</v>
      </c>
    </row>
    <row r="315" spans="2:65" s="1" customFormat="1" ht="39">
      <c r="B315" s="33"/>
      <c r="D315" s="145" t="s">
        <v>159</v>
      </c>
      <c r="F315" s="146" t="s">
        <v>572</v>
      </c>
      <c r="I315" s="147"/>
      <c r="L315" s="33"/>
      <c r="M315" s="148"/>
      <c r="T315" s="54"/>
      <c r="AT315" s="18" t="s">
        <v>159</v>
      </c>
      <c r="AU315" s="18" t="s">
        <v>82</v>
      </c>
    </row>
    <row r="316" spans="2:65" s="1" customFormat="1" ht="11.25">
      <c r="B316" s="33"/>
      <c r="D316" s="149" t="s">
        <v>161</v>
      </c>
      <c r="F316" s="150" t="s">
        <v>573</v>
      </c>
      <c r="I316" s="147"/>
      <c r="L316" s="33"/>
      <c r="M316" s="148"/>
      <c r="T316" s="54"/>
      <c r="AT316" s="18" t="s">
        <v>161</v>
      </c>
      <c r="AU316" s="18" t="s">
        <v>82</v>
      </c>
    </row>
    <row r="317" spans="2:65" s="1" customFormat="1" ht="19.5">
      <c r="B317" s="33"/>
      <c r="D317" s="145" t="s">
        <v>192</v>
      </c>
      <c r="F317" s="165" t="s">
        <v>560</v>
      </c>
      <c r="I317" s="147"/>
      <c r="L317" s="33"/>
      <c r="M317" s="148"/>
      <c r="T317" s="54"/>
      <c r="AT317" s="18" t="s">
        <v>192</v>
      </c>
      <c r="AU317" s="18" t="s">
        <v>82</v>
      </c>
    </row>
    <row r="318" spans="2:65" s="12" customFormat="1" ht="11.25">
      <c r="B318" s="151"/>
      <c r="D318" s="145" t="s">
        <v>163</v>
      </c>
      <c r="E318" s="152" t="s">
        <v>28</v>
      </c>
      <c r="F318" s="153" t="s">
        <v>1583</v>
      </c>
      <c r="H318" s="154">
        <v>31.24</v>
      </c>
      <c r="I318" s="155"/>
      <c r="L318" s="151"/>
      <c r="M318" s="156"/>
      <c r="T318" s="157"/>
      <c r="AT318" s="152" t="s">
        <v>163</v>
      </c>
      <c r="AU318" s="152" t="s">
        <v>82</v>
      </c>
      <c r="AV318" s="12" t="s">
        <v>82</v>
      </c>
      <c r="AW318" s="12" t="s">
        <v>35</v>
      </c>
      <c r="AX318" s="12" t="s">
        <v>80</v>
      </c>
      <c r="AY318" s="152" t="s">
        <v>150</v>
      </c>
    </row>
    <row r="319" spans="2:65" s="1" customFormat="1" ht="33" customHeight="1">
      <c r="B319" s="33"/>
      <c r="C319" s="132" t="s">
        <v>479</v>
      </c>
      <c r="D319" s="132" t="s">
        <v>152</v>
      </c>
      <c r="E319" s="133" t="s">
        <v>1156</v>
      </c>
      <c r="F319" s="134" t="s">
        <v>1157</v>
      </c>
      <c r="G319" s="135" t="s">
        <v>394</v>
      </c>
      <c r="H319" s="136">
        <v>9.19</v>
      </c>
      <c r="I319" s="137"/>
      <c r="J319" s="138">
        <f>ROUND(I319*H319,2)</f>
        <v>0</v>
      </c>
      <c r="K319" s="134" t="s">
        <v>156</v>
      </c>
      <c r="L319" s="33"/>
      <c r="M319" s="139" t="s">
        <v>28</v>
      </c>
      <c r="N319" s="140" t="s">
        <v>44</v>
      </c>
      <c r="P319" s="141">
        <f>O319*H319</f>
        <v>0</v>
      </c>
      <c r="Q319" s="141">
        <v>0.15540000000000001</v>
      </c>
      <c r="R319" s="141">
        <f>Q319*H319</f>
        <v>1.428126</v>
      </c>
      <c r="S319" s="141">
        <v>0</v>
      </c>
      <c r="T319" s="142">
        <f>S319*H319</f>
        <v>0</v>
      </c>
      <c r="AR319" s="143" t="s">
        <v>157</v>
      </c>
      <c r="AT319" s="143" t="s">
        <v>152</v>
      </c>
      <c r="AU319" s="143" t="s">
        <v>82</v>
      </c>
      <c r="AY319" s="18" t="s">
        <v>150</v>
      </c>
      <c r="BE319" s="144">
        <f>IF(N319="základní",J319,0)</f>
        <v>0</v>
      </c>
      <c r="BF319" s="144">
        <f>IF(N319="snížená",J319,0)</f>
        <v>0</v>
      </c>
      <c r="BG319" s="144">
        <f>IF(N319="zákl. přenesená",J319,0)</f>
        <v>0</v>
      </c>
      <c r="BH319" s="144">
        <f>IF(N319="sníž. přenesená",J319,0)</f>
        <v>0</v>
      </c>
      <c r="BI319" s="144">
        <f>IF(N319="nulová",J319,0)</f>
        <v>0</v>
      </c>
      <c r="BJ319" s="18" t="s">
        <v>80</v>
      </c>
      <c r="BK319" s="144">
        <f>ROUND(I319*H319,2)</f>
        <v>0</v>
      </c>
      <c r="BL319" s="18" t="s">
        <v>157</v>
      </c>
      <c r="BM319" s="143" t="s">
        <v>1158</v>
      </c>
    </row>
    <row r="320" spans="2:65" s="1" customFormat="1" ht="29.25">
      <c r="B320" s="33"/>
      <c r="D320" s="145" t="s">
        <v>159</v>
      </c>
      <c r="F320" s="146" t="s">
        <v>1159</v>
      </c>
      <c r="I320" s="147"/>
      <c r="L320" s="33"/>
      <c r="M320" s="148"/>
      <c r="T320" s="54"/>
      <c r="AT320" s="18" t="s">
        <v>159</v>
      </c>
      <c r="AU320" s="18" t="s">
        <v>82</v>
      </c>
    </row>
    <row r="321" spans="2:65" s="1" customFormat="1" ht="11.25">
      <c r="B321" s="33"/>
      <c r="D321" s="149" t="s">
        <v>161</v>
      </c>
      <c r="F321" s="150" t="s">
        <v>1160</v>
      </c>
      <c r="I321" s="147"/>
      <c r="L321" s="33"/>
      <c r="M321" s="148"/>
      <c r="T321" s="54"/>
      <c r="AT321" s="18" t="s">
        <v>161</v>
      </c>
      <c r="AU321" s="18" t="s">
        <v>82</v>
      </c>
    </row>
    <row r="322" spans="2:65" s="12" customFormat="1" ht="11.25">
      <c r="B322" s="151"/>
      <c r="D322" s="145" t="s">
        <v>163</v>
      </c>
      <c r="E322" s="152" t="s">
        <v>28</v>
      </c>
      <c r="F322" s="153" t="s">
        <v>1584</v>
      </c>
      <c r="H322" s="154">
        <v>9.19</v>
      </c>
      <c r="I322" s="155"/>
      <c r="L322" s="151"/>
      <c r="M322" s="156"/>
      <c r="T322" s="157"/>
      <c r="AT322" s="152" t="s">
        <v>163</v>
      </c>
      <c r="AU322" s="152" t="s">
        <v>82</v>
      </c>
      <c r="AV322" s="12" t="s">
        <v>82</v>
      </c>
      <c r="AW322" s="12" t="s">
        <v>35</v>
      </c>
      <c r="AX322" s="12" t="s">
        <v>73</v>
      </c>
      <c r="AY322" s="152" t="s">
        <v>150</v>
      </c>
    </row>
    <row r="323" spans="2:65" s="13" customFormat="1" ht="11.25">
      <c r="B323" s="158"/>
      <c r="D323" s="145" t="s">
        <v>163</v>
      </c>
      <c r="E323" s="159" t="s">
        <v>28</v>
      </c>
      <c r="F323" s="160" t="s">
        <v>167</v>
      </c>
      <c r="H323" s="161">
        <v>9.19</v>
      </c>
      <c r="I323" s="162"/>
      <c r="L323" s="158"/>
      <c r="M323" s="163"/>
      <c r="T323" s="164"/>
      <c r="AT323" s="159" t="s">
        <v>163</v>
      </c>
      <c r="AU323" s="159" t="s">
        <v>82</v>
      </c>
      <c r="AV323" s="13" t="s">
        <v>157</v>
      </c>
      <c r="AW323" s="13" t="s">
        <v>35</v>
      </c>
      <c r="AX323" s="13" t="s">
        <v>80</v>
      </c>
      <c r="AY323" s="159" t="s">
        <v>150</v>
      </c>
    </row>
    <row r="324" spans="2:65" s="1" customFormat="1" ht="16.5" customHeight="1">
      <c r="B324" s="33"/>
      <c r="C324" s="166" t="s">
        <v>483</v>
      </c>
      <c r="D324" s="166" t="s">
        <v>215</v>
      </c>
      <c r="E324" s="167" t="s">
        <v>1162</v>
      </c>
      <c r="F324" s="168" t="s">
        <v>1163</v>
      </c>
      <c r="G324" s="169" t="s">
        <v>394</v>
      </c>
      <c r="H324" s="170">
        <v>0.86699999999999999</v>
      </c>
      <c r="I324" s="171"/>
      <c r="J324" s="172">
        <f>ROUND(I324*H324,2)</f>
        <v>0</v>
      </c>
      <c r="K324" s="168" t="s">
        <v>156</v>
      </c>
      <c r="L324" s="173"/>
      <c r="M324" s="174" t="s">
        <v>28</v>
      </c>
      <c r="N324" s="175" t="s">
        <v>44</v>
      </c>
      <c r="P324" s="141">
        <f>O324*H324</f>
        <v>0</v>
      </c>
      <c r="Q324" s="141">
        <v>0.08</v>
      </c>
      <c r="R324" s="141">
        <f>Q324*H324</f>
        <v>6.9360000000000005E-2</v>
      </c>
      <c r="S324" s="141">
        <v>0</v>
      </c>
      <c r="T324" s="142">
        <f>S324*H324</f>
        <v>0</v>
      </c>
      <c r="AR324" s="143" t="s">
        <v>214</v>
      </c>
      <c r="AT324" s="143" t="s">
        <v>215</v>
      </c>
      <c r="AU324" s="143" t="s">
        <v>82</v>
      </c>
      <c r="AY324" s="18" t="s">
        <v>150</v>
      </c>
      <c r="BE324" s="144">
        <f>IF(N324="základní",J324,0)</f>
        <v>0</v>
      </c>
      <c r="BF324" s="144">
        <f>IF(N324="snížená",J324,0)</f>
        <v>0</v>
      </c>
      <c r="BG324" s="144">
        <f>IF(N324="zákl. přenesená",J324,0)</f>
        <v>0</v>
      </c>
      <c r="BH324" s="144">
        <f>IF(N324="sníž. přenesená",J324,0)</f>
        <v>0</v>
      </c>
      <c r="BI324" s="144">
        <f>IF(N324="nulová",J324,0)</f>
        <v>0</v>
      </c>
      <c r="BJ324" s="18" t="s">
        <v>80</v>
      </c>
      <c r="BK324" s="144">
        <f>ROUND(I324*H324,2)</f>
        <v>0</v>
      </c>
      <c r="BL324" s="18" t="s">
        <v>157</v>
      </c>
      <c r="BM324" s="143" t="s">
        <v>1164</v>
      </c>
    </row>
    <row r="325" spans="2:65" s="1" customFormat="1" ht="11.25">
      <c r="B325" s="33"/>
      <c r="D325" s="145" t="s">
        <v>159</v>
      </c>
      <c r="F325" s="146" t="s">
        <v>1163</v>
      </c>
      <c r="I325" s="147"/>
      <c r="L325" s="33"/>
      <c r="M325" s="148"/>
      <c r="T325" s="54"/>
      <c r="AT325" s="18" t="s">
        <v>159</v>
      </c>
      <c r="AU325" s="18" t="s">
        <v>82</v>
      </c>
    </row>
    <row r="326" spans="2:65" s="12" customFormat="1" ht="11.25">
      <c r="B326" s="151"/>
      <c r="D326" s="145" t="s">
        <v>163</v>
      </c>
      <c r="E326" s="152" t="s">
        <v>28</v>
      </c>
      <c r="F326" s="153" t="s">
        <v>1585</v>
      </c>
      <c r="H326" s="154">
        <v>0.85</v>
      </c>
      <c r="I326" s="155"/>
      <c r="L326" s="151"/>
      <c r="M326" s="156"/>
      <c r="T326" s="157"/>
      <c r="AT326" s="152" t="s">
        <v>163</v>
      </c>
      <c r="AU326" s="152" t="s">
        <v>82</v>
      </c>
      <c r="AV326" s="12" t="s">
        <v>82</v>
      </c>
      <c r="AW326" s="12" t="s">
        <v>35</v>
      </c>
      <c r="AX326" s="12" t="s">
        <v>80</v>
      </c>
      <c r="AY326" s="152" t="s">
        <v>150</v>
      </c>
    </row>
    <row r="327" spans="2:65" s="12" customFormat="1" ht="11.25">
      <c r="B327" s="151"/>
      <c r="D327" s="145" t="s">
        <v>163</v>
      </c>
      <c r="F327" s="153" t="s">
        <v>1586</v>
      </c>
      <c r="H327" s="154">
        <v>0.86699999999999999</v>
      </c>
      <c r="I327" s="155"/>
      <c r="L327" s="151"/>
      <c r="M327" s="156"/>
      <c r="T327" s="157"/>
      <c r="AT327" s="152" t="s">
        <v>163</v>
      </c>
      <c r="AU327" s="152" t="s">
        <v>82</v>
      </c>
      <c r="AV327" s="12" t="s">
        <v>82</v>
      </c>
      <c r="AW327" s="12" t="s">
        <v>4</v>
      </c>
      <c r="AX327" s="12" t="s">
        <v>80</v>
      </c>
      <c r="AY327" s="152" t="s">
        <v>150</v>
      </c>
    </row>
    <row r="328" spans="2:65" s="1" customFormat="1" ht="24.2" customHeight="1">
      <c r="B328" s="33"/>
      <c r="C328" s="166" t="s">
        <v>489</v>
      </c>
      <c r="D328" s="166" t="s">
        <v>215</v>
      </c>
      <c r="E328" s="167" t="s">
        <v>1167</v>
      </c>
      <c r="F328" s="168" t="s">
        <v>1168</v>
      </c>
      <c r="G328" s="169" t="s">
        <v>394</v>
      </c>
      <c r="H328" s="170">
        <v>4.6509999999999998</v>
      </c>
      <c r="I328" s="171"/>
      <c r="J328" s="172">
        <f>ROUND(I328*H328,2)</f>
        <v>0</v>
      </c>
      <c r="K328" s="168" t="s">
        <v>156</v>
      </c>
      <c r="L328" s="173"/>
      <c r="M328" s="174" t="s">
        <v>28</v>
      </c>
      <c r="N328" s="175" t="s">
        <v>44</v>
      </c>
      <c r="P328" s="141">
        <f>O328*H328</f>
        <v>0</v>
      </c>
      <c r="Q328" s="141">
        <v>4.8300000000000003E-2</v>
      </c>
      <c r="R328" s="141">
        <f>Q328*H328</f>
        <v>0.22464329999999999</v>
      </c>
      <c r="S328" s="141">
        <v>0</v>
      </c>
      <c r="T328" s="142">
        <f>S328*H328</f>
        <v>0</v>
      </c>
      <c r="AR328" s="143" t="s">
        <v>214</v>
      </c>
      <c r="AT328" s="143" t="s">
        <v>215</v>
      </c>
      <c r="AU328" s="143" t="s">
        <v>82</v>
      </c>
      <c r="AY328" s="18" t="s">
        <v>150</v>
      </c>
      <c r="BE328" s="144">
        <f>IF(N328="základní",J328,0)</f>
        <v>0</v>
      </c>
      <c r="BF328" s="144">
        <f>IF(N328="snížená",J328,0)</f>
        <v>0</v>
      </c>
      <c r="BG328" s="144">
        <f>IF(N328="zákl. přenesená",J328,0)</f>
        <v>0</v>
      </c>
      <c r="BH328" s="144">
        <f>IF(N328="sníž. přenesená",J328,0)</f>
        <v>0</v>
      </c>
      <c r="BI328" s="144">
        <f>IF(N328="nulová",J328,0)</f>
        <v>0</v>
      </c>
      <c r="BJ328" s="18" t="s">
        <v>80</v>
      </c>
      <c r="BK328" s="144">
        <f>ROUND(I328*H328,2)</f>
        <v>0</v>
      </c>
      <c r="BL328" s="18" t="s">
        <v>157</v>
      </c>
      <c r="BM328" s="143" t="s">
        <v>1169</v>
      </c>
    </row>
    <row r="329" spans="2:65" s="1" customFormat="1" ht="11.25">
      <c r="B329" s="33"/>
      <c r="D329" s="145" t="s">
        <v>159</v>
      </c>
      <c r="F329" s="146" t="s">
        <v>1168</v>
      </c>
      <c r="I329" s="147"/>
      <c r="L329" s="33"/>
      <c r="M329" s="148"/>
      <c r="T329" s="54"/>
      <c r="AT329" s="18" t="s">
        <v>159</v>
      </c>
      <c r="AU329" s="18" t="s">
        <v>82</v>
      </c>
    </row>
    <row r="330" spans="2:65" s="12" customFormat="1" ht="11.25">
      <c r="B330" s="151"/>
      <c r="D330" s="145" t="s">
        <v>163</v>
      </c>
      <c r="E330" s="152" t="s">
        <v>28</v>
      </c>
      <c r="F330" s="153" t="s">
        <v>1587</v>
      </c>
      <c r="H330" s="154">
        <v>4.5599999999999996</v>
      </c>
      <c r="I330" s="155"/>
      <c r="L330" s="151"/>
      <c r="M330" s="156"/>
      <c r="T330" s="157"/>
      <c r="AT330" s="152" t="s">
        <v>163</v>
      </c>
      <c r="AU330" s="152" t="s">
        <v>82</v>
      </c>
      <c r="AV330" s="12" t="s">
        <v>82</v>
      </c>
      <c r="AW330" s="12" t="s">
        <v>35</v>
      </c>
      <c r="AX330" s="12" t="s">
        <v>80</v>
      </c>
      <c r="AY330" s="152" t="s">
        <v>150</v>
      </c>
    </row>
    <row r="331" spans="2:65" s="12" customFormat="1" ht="11.25">
      <c r="B331" s="151"/>
      <c r="D331" s="145" t="s">
        <v>163</v>
      </c>
      <c r="F331" s="153" t="s">
        <v>1588</v>
      </c>
      <c r="H331" s="154">
        <v>4.6509999999999998</v>
      </c>
      <c r="I331" s="155"/>
      <c r="L331" s="151"/>
      <c r="M331" s="156"/>
      <c r="T331" s="157"/>
      <c r="AT331" s="152" t="s">
        <v>163</v>
      </c>
      <c r="AU331" s="152" t="s">
        <v>82</v>
      </c>
      <c r="AV331" s="12" t="s">
        <v>82</v>
      </c>
      <c r="AW331" s="12" t="s">
        <v>4</v>
      </c>
      <c r="AX331" s="12" t="s">
        <v>80</v>
      </c>
      <c r="AY331" s="152" t="s">
        <v>150</v>
      </c>
    </row>
    <row r="332" spans="2:65" s="1" customFormat="1" ht="24.2" customHeight="1">
      <c r="B332" s="33"/>
      <c r="C332" s="166" t="s">
        <v>495</v>
      </c>
      <c r="D332" s="166" t="s">
        <v>215</v>
      </c>
      <c r="E332" s="167" t="s">
        <v>1172</v>
      </c>
      <c r="F332" s="168" t="s">
        <v>1173</v>
      </c>
      <c r="G332" s="169" t="s">
        <v>394</v>
      </c>
      <c r="H332" s="170">
        <v>3</v>
      </c>
      <c r="I332" s="171"/>
      <c r="J332" s="172">
        <f>ROUND(I332*H332,2)</f>
        <v>0</v>
      </c>
      <c r="K332" s="168" t="s">
        <v>156</v>
      </c>
      <c r="L332" s="173"/>
      <c r="M332" s="174" t="s">
        <v>28</v>
      </c>
      <c r="N332" s="175" t="s">
        <v>44</v>
      </c>
      <c r="P332" s="141">
        <f>O332*H332</f>
        <v>0</v>
      </c>
      <c r="Q332" s="141">
        <v>6.5670000000000006E-2</v>
      </c>
      <c r="R332" s="141">
        <f>Q332*H332</f>
        <v>0.19701000000000002</v>
      </c>
      <c r="S332" s="141">
        <v>0</v>
      </c>
      <c r="T332" s="142">
        <f>S332*H332</f>
        <v>0</v>
      </c>
      <c r="AR332" s="143" t="s">
        <v>214</v>
      </c>
      <c r="AT332" s="143" t="s">
        <v>215</v>
      </c>
      <c r="AU332" s="143" t="s">
        <v>82</v>
      </c>
      <c r="AY332" s="18" t="s">
        <v>150</v>
      </c>
      <c r="BE332" s="144">
        <f>IF(N332="základní",J332,0)</f>
        <v>0</v>
      </c>
      <c r="BF332" s="144">
        <f>IF(N332="snížená",J332,0)</f>
        <v>0</v>
      </c>
      <c r="BG332" s="144">
        <f>IF(N332="zákl. přenesená",J332,0)</f>
        <v>0</v>
      </c>
      <c r="BH332" s="144">
        <f>IF(N332="sníž. přenesená",J332,0)</f>
        <v>0</v>
      </c>
      <c r="BI332" s="144">
        <f>IF(N332="nulová",J332,0)</f>
        <v>0</v>
      </c>
      <c r="BJ332" s="18" t="s">
        <v>80</v>
      </c>
      <c r="BK332" s="144">
        <f>ROUND(I332*H332,2)</f>
        <v>0</v>
      </c>
      <c r="BL332" s="18" t="s">
        <v>157</v>
      </c>
      <c r="BM332" s="143" t="s">
        <v>1174</v>
      </c>
    </row>
    <row r="333" spans="2:65" s="1" customFormat="1" ht="11.25">
      <c r="B333" s="33"/>
      <c r="D333" s="145" t="s">
        <v>159</v>
      </c>
      <c r="F333" s="146" t="s">
        <v>1173</v>
      </c>
      <c r="I333" s="147"/>
      <c r="L333" s="33"/>
      <c r="M333" s="148"/>
      <c r="T333" s="54"/>
      <c r="AT333" s="18" t="s">
        <v>159</v>
      </c>
      <c r="AU333" s="18" t="s">
        <v>82</v>
      </c>
    </row>
    <row r="334" spans="2:65" s="12" customFormat="1" ht="11.25">
      <c r="B334" s="151"/>
      <c r="D334" s="145" t="s">
        <v>163</v>
      </c>
      <c r="E334" s="152" t="s">
        <v>28</v>
      </c>
      <c r="F334" s="153" t="s">
        <v>612</v>
      </c>
      <c r="H334" s="154">
        <v>1</v>
      </c>
      <c r="I334" s="155"/>
      <c r="L334" s="151"/>
      <c r="M334" s="156"/>
      <c r="T334" s="157"/>
      <c r="AT334" s="152" t="s">
        <v>163</v>
      </c>
      <c r="AU334" s="152" t="s">
        <v>82</v>
      </c>
      <c r="AV334" s="12" t="s">
        <v>82</v>
      </c>
      <c r="AW334" s="12" t="s">
        <v>35</v>
      </c>
      <c r="AX334" s="12" t="s">
        <v>73</v>
      </c>
      <c r="AY334" s="152" t="s">
        <v>150</v>
      </c>
    </row>
    <row r="335" spans="2:65" s="12" customFormat="1" ht="11.25">
      <c r="B335" s="151"/>
      <c r="D335" s="145" t="s">
        <v>163</v>
      </c>
      <c r="E335" s="152" t="s">
        <v>28</v>
      </c>
      <c r="F335" s="153" t="s">
        <v>1589</v>
      </c>
      <c r="H335" s="154">
        <v>2</v>
      </c>
      <c r="I335" s="155"/>
      <c r="L335" s="151"/>
      <c r="M335" s="156"/>
      <c r="T335" s="157"/>
      <c r="AT335" s="152" t="s">
        <v>163</v>
      </c>
      <c r="AU335" s="152" t="s">
        <v>82</v>
      </c>
      <c r="AV335" s="12" t="s">
        <v>82</v>
      </c>
      <c r="AW335" s="12" t="s">
        <v>35</v>
      </c>
      <c r="AX335" s="12" t="s">
        <v>73</v>
      </c>
      <c r="AY335" s="152" t="s">
        <v>150</v>
      </c>
    </row>
    <row r="336" spans="2:65" s="13" customFormat="1" ht="11.25">
      <c r="B336" s="158"/>
      <c r="D336" s="145" t="s">
        <v>163</v>
      </c>
      <c r="E336" s="159" t="s">
        <v>28</v>
      </c>
      <c r="F336" s="160" t="s">
        <v>167</v>
      </c>
      <c r="H336" s="161">
        <v>3</v>
      </c>
      <c r="I336" s="162"/>
      <c r="L336" s="158"/>
      <c r="M336" s="163"/>
      <c r="T336" s="164"/>
      <c r="AT336" s="159" t="s">
        <v>163</v>
      </c>
      <c r="AU336" s="159" t="s">
        <v>82</v>
      </c>
      <c r="AV336" s="13" t="s">
        <v>157</v>
      </c>
      <c r="AW336" s="13" t="s">
        <v>35</v>
      </c>
      <c r="AX336" s="13" t="s">
        <v>80</v>
      </c>
      <c r="AY336" s="159" t="s">
        <v>150</v>
      </c>
    </row>
    <row r="337" spans="2:65" s="1" customFormat="1" ht="21.75" customHeight="1">
      <c r="B337" s="33"/>
      <c r="C337" s="166" t="s">
        <v>503</v>
      </c>
      <c r="D337" s="166" t="s">
        <v>215</v>
      </c>
      <c r="E337" s="167" t="s">
        <v>1175</v>
      </c>
      <c r="F337" s="168" t="s">
        <v>1176</v>
      </c>
      <c r="G337" s="169" t="s">
        <v>394</v>
      </c>
      <c r="H337" s="170">
        <v>0.78</v>
      </c>
      <c r="I337" s="171"/>
      <c r="J337" s="172">
        <f>ROUND(I337*H337,2)</f>
        <v>0</v>
      </c>
      <c r="K337" s="168" t="s">
        <v>156</v>
      </c>
      <c r="L337" s="173"/>
      <c r="M337" s="174" t="s">
        <v>28</v>
      </c>
      <c r="N337" s="175" t="s">
        <v>44</v>
      </c>
      <c r="P337" s="141">
        <f>O337*H337</f>
        <v>0</v>
      </c>
      <c r="Q337" s="141">
        <v>6.0999999999999999E-2</v>
      </c>
      <c r="R337" s="141">
        <f>Q337*H337</f>
        <v>4.7579999999999997E-2</v>
      </c>
      <c r="S337" s="141">
        <v>0</v>
      </c>
      <c r="T337" s="142">
        <f>S337*H337</f>
        <v>0</v>
      </c>
      <c r="AR337" s="143" t="s">
        <v>214</v>
      </c>
      <c r="AT337" s="143" t="s">
        <v>215</v>
      </c>
      <c r="AU337" s="143" t="s">
        <v>82</v>
      </c>
      <c r="AY337" s="18" t="s">
        <v>150</v>
      </c>
      <c r="BE337" s="144">
        <f>IF(N337="základní",J337,0)</f>
        <v>0</v>
      </c>
      <c r="BF337" s="144">
        <f>IF(N337="snížená",J337,0)</f>
        <v>0</v>
      </c>
      <c r="BG337" s="144">
        <f>IF(N337="zákl. přenesená",J337,0)</f>
        <v>0</v>
      </c>
      <c r="BH337" s="144">
        <f>IF(N337="sníž. přenesená",J337,0)</f>
        <v>0</v>
      </c>
      <c r="BI337" s="144">
        <f>IF(N337="nulová",J337,0)</f>
        <v>0</v>
      </c>
      <c r="BJ337" s="18" t="s">
        <v>80</v>
      </c>
      <c r="BK337" s="144">
        <f>ROUND(I337*H337,2)</f>
        <v>0</v>
      </c>
      <c r="BL337" s="18" t="s">
        <v>157</v>
      </c>
      <c r="BM337" s="143" t="s">
        <v>1177</v>
      </c>
    </row>
    <row r="338" spans="2:65" s="1" customFormat="1" ht="11.25">
      <c r="B338" s="33"/>
      <c r="D338" s="145" t="s">
        <v>159</v>
      </c>
      <c r="F338" s="146" t="s">
        <v>1176</v>
      </c>
      <c r="I338" s="147"/>
      <c r="L338" s="33"/>
      <c r="M338" s="148"/>
      <c r="T338" s="54"/>
      <c r="AT338" s="18" t="s">
        <v>159</v>
      </c>
      <c r="AU338" s="18" t="s">
        <v>82</v>
      </c>
    </row>
    <row r="339" spans="2:65" s="12" customFormat="1" ht="11.25">
      <c r="B339" s="151"/>
      <c r="D339" s="145" t="s">
        <v>163</v>
      </c>
      <c r="E339" s="152" t="s">
        <v>28</v>
      </c>
      <c r="F339" s="153" t="s">
        <v>1178</v>
      </c>
      <c r="H339" s="154">
        <v>0.78</v>
      </c>
      <c r="I339" s="155"/>
      <c r="L339" s="151"/>
      <c r="M339" s="156"/>
      <c r="T339" s="157"/>
      <c r="AT339" s="152" t="s">
        <v>163</v>
      </c>
      <c r="AU339" s="152" t="s">
        <v>82</v>
      </c>
      <c r="AV339" s="12" t="s">
        <v>82</v>
      </c>
      <c r="AW339" s="12" t="s">
        <v>35</v>
      </c>
      <c r="AX339" s="12" t="s">
        <v>73</v>
      </c>
      <c r="AY339" s="152" t="s">
        <v>150</v>
      </c>
    </row>
    <row r="340" spans="2:65" s="13" customFormat="1" ht="11.25">
      <c r="B340" s="158"/>
      <c r="D340" s="145" t="s">
        <v>163</v>
      </c>
      <c r="E340" s="159" t="s">
        <v>28</v>
      </c>
      <c r="F340" s="160" t="s">
        <v>167</v>
      </c>
      <c r="H340" s="161">
        <v>0.78</v>
      </c>
      <c r="I340" s="162"/>
      <c r="L340" s="158"/>
      <c r="M340" s="163"/>
      <c r="T340" s="164"/>
      <c r="AT340" s="159" t="s">
        <v>163</v>
      </c>
      <c r="AU340" s="159" t="s">
        <v>82</v>
      </c>
      <c r="AV340" s="13" t="s">
        <v>157</v>
      </c>
      <c r="AW340" s="13" t="s">
        <v>35</v>
      </c>
      <c r="AX340" s="13" t="s">
        <v>80</v>
      </c>
      <c r="AY340" s="159" t="s">
        <v>150</v>
      </c>
    </row>
    <row r="341" spans="2:65" s="1" customFormat="1" ht="33" customHeight="1">
      <c r="B341" s="33"/>
      <c r="C341" s="132" t="s">
        <v>508</v>
      </c>
      <c r="D341" s="132" t="s">
        <v>152</v>
      </c>
      <c r="E341" s="133" t="s">
        <v>1179</v>
      </c>
      <c r="F341" s="134" t="s">
        <v>1180</v>
      </c>
      <c r="G341" s="135" t="s">
        <v>394</v>
      </c>
      <c r="H341" s="136">
        <v>8.6300000000000008</v>
      </c>
      <c r="I341" s="137"/>
      <c r="J341" s="138">
        <f>ROUND(I341*H341,2)</f>
        <v>0</v>
      </c>
      <c r="K341" s="134" t="s">
        <v>156</v>
      </c>
      <c r="L341" s="33"/>
      <c r="M341" s="139" t="s">
        <v>28</v>
      </c>
      <c r="N341" s="140" t="s">
        <v>44</v>
      </c>
      <c r="P341" s="141">
        <f>O341*H341</f>
        <v>0</v>
      </c>
      <c r="Q341" s="141">
        <v>0.1295</v>
      </c>
      <c r="R341" s="141">
        <f>Q341*H341</f>
        <v>1.1175850000000001</v>
      </c>
      <c r="S341" s="141">
        <v>0</v>
      </c>
      <c r="T341" s="142">
        <f>S341*H341</f>
        <v>0</v>
      </c>
      <c r="AR341" s="143" t="s">
        <v>157</v>
      </c>
      <c r="AT341" s="143" t="s">
        <v>152</v>
      </c>
      <c r="AU341" s="143" t="s">
        <v>82</v>
      </c>
      <c r="AY341" s="18" t="s">
        <v>150</v>
      </c>
      <c r="BE341" s="144">
        <f>IF(N341="základní",J341,0)</f>
        <v>0</v>
      </c>
      <c r="BF341" s="144">
        <f>IF(N341="snížená",J341,0)</f>
        <v>0</v>
      </c>
      <c r="BG341" s="144">
        <f>IF(N341="zákl. přenesená",J341,0)</f>
        <v>0</v>
      </c>
      <c r="BH341" s="144">
        <f>IF(N341="sníž. přenesená",J341,0)</f>
        <v>0</v>
      </c>
      <c r="BI341" s="144">
        <f>IF(N341="nulová",J341,0)</f>
        <v>0</v>
      </c>
      <c r="BJ341" s="18" t="s">
        <v>80</v>
      </c>
      <c r="BK341" s="144">
        <f>ROUND(I341*H341,2)</f>
        <v>0</v>
      </c>
      <c r="BL341" s="18" t="s">
        <v>157</v>
      </c>
      <c r="BM341" s="143" t="s">
        <v>1181</v>
      </c>
    </row>
    <row r="342" spans="2:65" s="1" customFormat="1" ht="29.25">
      <c r="B342" s="33"/>
      <c r="D342" s="145" t="s">
        <v>159</v>
      </c>
      <c r="F342" s="146" t="s">
        <v>1182</v>
      </c>
      <c r="I342" s="147"/>
      <c r="L342" s="33"/>
      <c r="M342" s="148"/>
      <c r="T342" s="54"/>
      <c r="AT342" s="18" t="s">
        <v>159</v>
      </c>
      <c r="AU342" s="18" t="s">
        <v>82</v>
      </c>
    </row>
    <row r="343" spans="2:65" s="1" customFormat="1" ht="11.25">
      <c r="B343" s="33"/>
      <c r="D343" s="149" t="s">
        <v>161</v>
      </c>
      <c r="F343" s="150" t="s">
        <v>1183</v>
      </c>
      <c r="I343" s="147"/>
      <c r="L343" s="33"/>
      <c r="M343" s="148"/>
      <c r="T343" s="54"/>
      <c r="AT343" s="18" t="s">
        <v>161</v>
      </c>
      <c r="AU343" s="18" t="s">
        <v>82</v>
      </c>
    </row>
    <row r="344" spans="2:65" s="12" customFormat="1" ht="11.25">
      <c r="B344" s="151"/>
      <c r="D344" s="145" t="s">
        <v>163</v>
      </c>
      <c r="E344" s="152" t="s">
        <v>28</v>
      </c>
      <c r="F344" s="153" t="s">
        <v>1590</v>
      </c>
      <c r="H344" s="154">
        <v>8.6300000000000008</v>
      </c>
      <c r="I344" s="155"/>
      <c r="L344" s="151"/>
      <c r="M344" s="156"/>
      <c r="T344" s="157"/>
      <c r="AT344" s="152" t="s">
        <v>163</v>
      </c>
      <c r="AU344" s="152" t="s">
        <v>82</v>
      </c>
      <c r="AV344" s="12" t="s">
        <v>82</v>
      </c>
      <c r="AW344" s="12" t="s">
        <v>35</v>
      </c>
      <c r="AX344" s="12" t="s">
        <v>73</v>
      </c>
      <c r="AY344" s="152" t="s">
        <v>150</v>
      </c>
    </row>
    <row r="345" spans="2:65" s="13" customFormat="1" ht="11.25">
      <c r="B345" s="158"/>
      <c r="D345" s="145" t="s">
        <v>163</v>
      </c>
      <c r="E345" s="159" t="s">
        <v>28</v>
      </c>
      <c r="F345" s="160" t="s">
        <v>167</v>
      </c>
      <c r="H345" s="161">
        <v>8.6300000000000008</v>
      </c>
      <c r="I345" s="162"/>
      <c r="L345" s="158"/>
      <c r="M345" s="163"/>
      <c r="T345" s="164"/>
      <c r="AT345" s="159" t="s">
        <v>163</v>
      </c>
      <c r="AU345" s="159" t="s">
        <v>82</v>
      </c>
      <c r="AV345" s="13" t="s">
        <v>157</v>
      </c>
      <c r="AW345" s="13" t="s">
        <v>35</v>
      </c>
      <c r="AX345" s="13" t="s">
        <v>80</v>
      </c>
      <c r="AY345" s="159" t="s">
        <v>150</v>
      </c>
    </row>
    <row r="346" spans="2:65" s="1" customFormat="1" ht="16.5" customHeight="1">
      <c r="B346" s="33"/>
      <c r="C346" s="166" t="s">
        <v>516</v>
      </c>
      <c r="D346" s="166" t="s">
        <v>215</v>
      </c>
      <c r="E346" s="167" t="s">
        <v>1185</v>
      </c>
      <c r="F346" s="168" t="s">
        <v>1186</v>
      </c>
      <c r="G346" s="169" t="s">
        <v>394</v>
      </c>
      <c r="H346" s="170">
        <v>8.8030000000000008</v>
      </c>
      <c r="I346" s="171"/>
      <c r="J346" s="172">
        <f>ROUND(I346*H346,2)</f>
        <v>0</v>
      </c>
      <c r="K346" s="168" t="s">
        <v>156</v>
      </c>
      <c r="L346" s="173"/>
      <c r="M346" s="174" t="s">
        <v>28</v>
      </c>
      <c r="N346" s="175" t="s">
        <v>44</v>
      </c>
      <c r="P346" s="141">
        <f>O346*H346</f>
        <v>0</v>
      </c>
      <c r="Q346" s="141">
        <v>4.4999999999999998E-2</v>
      </c>
      <c r="R346" s="141">
        <f>Q346*H346</f>
        <v>0.39613500000000001</v>
      </c>
      <c r="S346" s="141">
        <v>0</v>
      </c>
      <c r="T346" s="142">
        <f>S346*H346</f>
        <v>0</v>
      </c>
      <c r="AR346" s="143" t="s">
        <v>214</v>
      </c>
      <c r="AT346" s="143" t="s">
        <v>215</v>
      </c>
      <c r="AU346" s="143" t="s">
        <v>82</v>
      </c>
      <c r="AY346" s="18" t="s">
        <v>150</v>
      </c>
      <c r="BE346" s="144">
        <f>IF(N346="základní",J346,0)</f>
        <v>0</v>
      </c>
      <c r="BF346" s="144">
        <f>IF(N346="snížená",J346,0)</f>
        <v>0</v>
      </c>
      <c r="BG346" s="144">
        <f>IF(N346="zákl. přenesená",J346,0)</f>
        <v>0</v>
      </c>
      <c r="BH346" s="144">
        <f>IF(N346="sníž. přenesená",J346,0)</f>
        <v>0</v>
      </c>
      <c r="BI346" s="144">
        <f>IF(N346="nulová",J346,0)</f>
        <v>0</v>
      </c>
      <c r="BJ346" s="18" t="s">
        <v>80</v>
      </c>
      <c r="BK346" s="144">
        <f>ROUND(I346*H346,2)</f>
        <v>0</v>
      </c>
      <c r="BL346" s="18" t="s">
        <v>157</v>
      </c>
      <c r="BM346" s="143" t="s">
        <v>1187</v>
      </c>
    </row>
    <row r="347" spans="2:65" s="1" customFormat="1" ht="11.25">
      <c r="B347" s="33"/>
      <c r="D347" s="145" t="s">
        <v>159</v>
      </c>
      <c r="F347" s="146" t="s">
        <v>1186</v>
      </c>
      <c r="I347" s="147"/>
      <c r="L347" s="33"/>
      <c r="M347" s="148"/>
      <c r="T347" s="54"/>
      <c r="AT347" s="18" t="s">
        <v>159</v>
      </c>
      <c r="AU347" s="18" t="s">
        <v>82</v>
      </c>
    </row>
    <row r="348" spans="2:65" s="12" customFormat="1" ht="11.25">
      <c r="B348" s="151"/>
      <c r="D348" s="145" t="s">
        <v>163</v>
      </c>
      <c r="E348" s="152" t="s">
        <v>28</v>
      </c>
      <c r="F348" s="153" t="s">
        <v>1590</v>
      </c>
      <c r="H348" s="154">
        <v>8.6300000000000008</v>
      </c>
      <c r="I348" s="155"/>
      <c r="L348" s="151"/>
      <c r="M348" s="156"/>
      <c r="T348" s="157"/>
      <c r="AT348" s="152" t="s">
        <v>163</v>
      </c>
      <c r="AU348" s="152" t="s">
        <v>82</v>
      </c>
      <c r="AV348" s="12" t="s">
        <v>82</v>
      </c>
      <c r="AW348" s="12" t="s">
        <v>35</v>
      </c>
      <c r="AX348" s="12" t="s">
        <v>80</v>
      </c>
      <c r="AY348" s="152" t="s">
        <v>150</v>
      </c>
    </row>
    <row r="349" spans="2:65" s="12" customFormat="1" ht="11.25">
      <c r="B349" s="151"/>
      <c r="D349" s="145" t="s">
        <v>163</v>
      </c>
      <c r="F349" s="153" t="s">
        <v>1591</v>
      </c>
      <c r="H349" s="154">
        <v>8.8030000000000008</v>
      </c>
      <c r="I349" s="155"/>
      <c r="L349" s="151"/>
      <c r="M349" s="156"/>
      <c r="T349" s="157"/>
      <c r="AT349" s="152" t="s">
        <v>163</v>
      </c>
      <c r="AU349" s="152" t="s">
        <v>82</v>
      </c>
      <c r="AV349" s="12" t="s">
        <v>82</v>
      </c>
      <c r="AW349" s="12" t="s">
        <v>4</v>
      </c>
      <c r="AX349" s="12" t="s">
        <v>80</v>
      </c>
      <c r="AY349" s="152" t="s">
        <v>150</v>
      </c>
    </row>
    <row r="350" spans="2:65" s="1" customFormat="1" ht="24.2" customHeight="1">
      <c r="B350" s="33"/>
      <c r="C350" s="132" t="s">
        <v>521</v>
      </c>
      <c r="D350" s="132" t="s">
        <v>152</v>
      </c>
      <c r="E350" s="133" t="s">
        <v>1592</v>
      </c>
      <c r="F350" s="134" t="s">
        <v>1593</v>
      </c>
      <c r="G350" s="135" t="s">
        <v>394</v>
      </c>
      <c r="H350" s="136">
        <v>2.85</v>
      </c>
      <c r="I350" s="137"/>
      <c r="J350" s="138">
        <f>ROUND(I350*H350,2)</f>
        <v>0</v>
      </c>
      <c r="K350" s="134" t="s">
        <v>156</v>
      </c>
      <c r="L350" s="33"/>
      <c r="M350" s="139" t="s">
        <v>28</v>
      </c>
      <c r="N350" s="140" t="s">
        <v>44</v>
      </c>
      <c r="P350" s="141">
        <f>O350*H350</f>
        <v>0</v>
      </c>
      <c r="Q350" s="141">
        <v>0</v>
      </c>
      <c r="R350" s="141">
        <f>Q350*H350</f>
        <v>0</v>
      </c>
      <c r="S350" s="141">
        <v>0</v>
      </c>
      <c r="T350" s="142">
        <f>S350*H350</f>
        <v>0</v>
      </c>
      <c r="AR350" s="143" t="s">
        <v>157</v>
      </c>
      <c r="AT350" s="143" t="s">
        <v>152</v>
      </c>
      <c r="AU350" s="143" t="s">
        <v>82</v>
      </c>
      <c r="AY350" s="18" t="s">
        <v>150</v>
      </c>
      <c r="BE350" s="144">
        <f>IF(N350="základní",J350,0)</f>
        <v>0</v>
      </c>
      <c r="BF350" s="144">
        <f>IF(N350="snížená",J350,0)</f>
        <v>0</v>
      </c>
      <c r="BG350" s="144">
        <f>IF(N350="zákl. přenesená",J350,0)</f>
        <v>0</v>
      </c>
      <c r="BH350" s="144">
        <f>IF(N350="sníž. přenesená",J350,0)</f>
        <v>0</v>
      </c>
      <c r="BI350" s="144">
        <f>IF(N350="nulová",J350,0)</f>
        <v>0</v>
      </c>
      <c r="BJ350" s="18" t="s">
        <v>80</v>
      </c>
      <c r="BK350" s="144">
        <f>ROUND(I350*H350,2)</f>
        <v>0</v>
      </c>
      <c r="BL350" s="18" t="s">
        <v>157</v>
      </c>
      <c r="BM350" s="143" t="s">
        <v>1594</v>
      </c>
    </row>
    <row r="351" spans="2:65" s="1" customFormat="1" ht="39">
      <c r="B351" s="33"/>
      <c r="D351" s="145" t="s">
        <v>159</v>
      </c>
      <c r="F351" s="146" t="s">
        <v>1595</v>
      </c>
      <c r="I351" s="147"/>
      <c r="L351" s="33"/>
      <c r="M351" s="148"/>
      <c r="T351" s="54"/>
      <c r="AT351" s="18" t="s">
        <v>159</v>
      </c>
      <c r="AU351" s="18" t="s">
        <v>82</v>
      </c>
    </row>
    <row r="352" spans="2:65" s="1" customFormat="1" ht="11.25">
      <c r="B352" s="33"/>
      <c r="D352" s="149" t="s">
        <v>161</v>
      </c>
      <c r="F352" s="150" t="s">
        <v>1596</v>
      </c>
      <c r="I352" s="147"/>
      <c r="L352" s="33"/>
      <c r="M352" s="148"/>
      <c r="T352" s="54"/>
      <c r="AT352" s="18" t="s">
        <v>161</v>
      </c>
      <c r="AU352" s="18" t="s">
        <v>82</v>
      </c>
    </row>
    <row r="353" spans="2:65" s="12" customFormat="1" ht="11.25">
      <c r="B353" s="151"/>
      <c r="D353" s="145" t="s">
        <v>163</v>
      </c>
      <c r="E353" s="152" t="s">
        <v>28</v>
      </c>
      <c r="F353" s="153" t="s">
        <v>1597</v>
      </c>
      <c r="H353" s="154">
        <v>2.85</v>
      </c>
      <c r="I353" s="155"/>
      <c r="L353" s="151"/>
      <c r="M353" s="156"/>
      <c r="T353" s="157"/>
      <c r="AT353" s="152" t="s">
        <v>163</v>
      </c>
      <c r="AU353" s="152" t="s">
        <v>82</v>
      </c>
      <c r="AV353" s="12" t="s">
        <v>82</v>
      </c>
      <c r="AW353" s="12" t="s">
        <v>35</v>
      </c>
      <c r="AX353" s="12" t="s">
        <v>80</v>
      </c>
      <c r="AY353" s="152" t="s">
        <v>150</v>
      </c>
    </row>
    <row r="354" spans="2:65" s="1" customFormat="1" ht="16.5" customHeight="1">
      <c r="B354" s="33"/>
      <c r="C354" s="132" t="s">
        <v>528</v>
      </c>
      <c r="D354" s="132" t="s">
        <v>152</v>
      </c>
      <c r="E354" s="133" t="s">
        <v>588</v>
      </c>
      <c r="F354" s="134" t="s">
        <v>589</v>
      </c>
      <c r="G354" s="135" t="s">
        <v>417</v>
      </c>
      <c r="H354" s="136">
        <v>1</v>
      </c>
      <c r="I354" s="137"/>
      <c r="J354" s="138">
        <f>ROUND(I354*H354,2)</f>
        <v>0</v>
      </c>
      <c r="K354" s="134" t="s">
        <v>28</v>
      </c>
      <c r="L354" s="33"/>
      <c r="M354" s="139" t="s">
        <v>28</v>
      </c>
      <c r="N354" s="140" t="s">
        <v>44</v>
      </c>
      <c r="P354" s="141">
        <f>O354*H354</f>
        <v>0</v>
      </c>
      <c r="Q354" s="141">
        <v>0</v>
      </c>
      <c r="R354" s="141">
        <f>Q354*H354</f>
        <v>0</v>
      </c>
      <c r="S354" s="141">
        <v>0</v>
      </c>
      <c r="T354" s="142">
        <f>S354*H354</f>
        <v>0</v>
      </c>
      <c r="AR354" s="143" t="s">
        <v>157</v>
      </c>
      <c r="AT354" s="143" t="s">
        <v>152</v>
      </c>
      <c r="AU354" s="143" t="s">
        <v>82</v>
      </c>
      <c r="AY354" s="18" t="s">
        <v>150</v>
      </c>
      <c r="BE354" s="144">
        <f>IF(N354="základní",J354,0)</f>
        <v>0</v>
      </c>
      <c r="BF354" s="144">
        <f>IF(N354="snížená",J354,0)</f>
        <v>0</v>
      </c>
      <c r="BG354" s="144">
        <f>IF(N354="zákl. přenesená",J354,0)</f>
        <v>0</v>
      </c>
      <c r="BH354" s="144">
        <f>IF(N354="sníž. přenesená",J354,0)</f>
        <v>0</v>
      </c>
      <c r="BI354" s="144">
        <f>IF(N354="nulová",J354,0)</f>
        <v>0</v>
      </c>
      <c r="BJ354" s="18" t="s">
        <v>80</v>
      </c>
      <c r="BK354" s="144">
        <f>ROUND(I354*H354,2)</f>
        <v>0</v>
      </c>
      <c r="BL354" s="18" t="s">
        <v>157</v>
      </c>
      <c r="BM354" s="143" t="s">
        <v>590</v>
      </c>
    </row>
    <row r="355" spans="2:65" s="1" customFormat="1" ht="11.25">
      <c r="B355" s="33"/>
      <c r="D355" s="145" t="s">
        <v>159</v>
      </c>
      <c r="F355" s="146" t="s">
        <v>589</v>
      </c>
      <c r="I355" s="147"/>
      <c r="L355" s="33"/>
      <c r="M355" s="148"/>
      <c r="T355" s="54"/>
      <c r="AT355" s="18" t="s">
        <v>159</v>
      </c>
      <c r="AU355" s="18" t="s">
        <v>82</v>
      </c>
    </row>
    <row r="356" spans="2:65" s="12" customFormat="1" ht="11.25">
      <c r="B356" s="151"/>
      <c r="D356" s="145" t="s">
        <v>163</v>
      </c>
      <c r="E356" s="152" t="s">
        <v>28</v>
      </c>
      <c r="F356" s="153" t="s">
        <v>80</v>
      </c>
      <c r="H356" s="154">
        <v>1</v>
      </c>
      <c r="I356" s="155"/>
      <c r="L356" s="151"/>
      <c r="M356" s="156"/>
      <c r="T356" s="157"/>
      <c r="AT356" s="152" t="s">
        <v>163</v>
      </c>
      <c r="AU356" s="152" t="s">
        <v>82</v>
      </c>
      <c r="AV356" s="12" t="s">
        <v>82</v>
      </c>
      <c r="AW356" s="12" t="s">
        <v>35</v>
      </c>
      <c r="AX356" s="12" t="s">
        <v>80</v>
      </c>
      <c r="AY356" s="152" t="s">
        <v>150</v>
      </c>
    </row>
    <row r="357" spans="2:65" s="1" customFormat="1" ht="24.2" customHeight="1">
      <c r="B357" s="33"/>
      <c r="C357" s="132" t="s">
        <v>534</v>
      </c>
      <c r="D357" s="132" t="s">
        <v>152</v>
      </c>
      <c r="E357" s="133" t="s">
        <v>592</v>
      </c>
      <c r="F357" s="134" t="s">
        <v>593</v>
      </c>
      <c r="G357" s="135" t="s">
        <v>394</v>
      </c>
      <c r="H357" s="136">
        <v>1.91</v>
      </c>
      <c r="I357" s="137"/>
      <c r="J357" s="138">
        <f>ROUND(I357*H357,2)</f>
        <v>0</v>
      </c>
      <c r="K357" s="134" t="s">
        <v>156</v>
      </c>
      <c r="L357" s="33"/>
      <c r="M357" s="139" t="s">
        <v>28</v>
      </c>
      <c r="N357" s="140" t="s">
        <v>44</v>
      </c>
      <c r="P357" s="141">
        <f>O357*H357</f>
        <v>0</v>
      </c>
      <c r="Q357" s="141">
        <v>0.16849</v>
      </c>
      <c r="R357" s="141">
        <f>Q357*H357</f>
        <v>0.32181589999999999</v>
      </c>
      <c r="S357" s="141">
        <v>0</v>
      </c>
      <c r="T357" s="142">
        <f>S357*H357</f>
        <v>0</v>
      </c>
      <c r="AR357" s="143" t="s">
        <v>157</v>
      </c>
      <c r="AT357" s="143" t="s">
        <v>152</v>
      </c>
      <c r="AU357" s="143" t="s">
        <v>82</v>
      </c>
      <c r="AY357" s="18" t="s">
        <v>150</v>
      </c>
      <c r="BE357" s="144">
        <f>IF(N357="základní",J357,0)</f>
        <v>0</v>
      </c>
      <c r="BF357" s="144">
        <f>IF(N357="snížená",J357,0)</f>
        <v>0</v>
      </c>
      <c r="BG357" s="144">
        <f>IF(N357="zákl. přenesená",J357,0)</f>
        <v>0</v>
      </c>
      <c r="BH357" s="144">
        <f>IF(N357="sníž. přenesená",J357,0)</f>
        <v>0</v>
      </c>
      <c r="BI357" s="144">
        <f>IF(N357="nulová",J357,0)</f>
        <v>0</v>
      </c>
      <c r="BJ357" s="18" t="s">
        <v>80</v>
      </c>
      <c r="BK357" s="144">
        <f>ROUND(I357*H357,2)</f>
        <v>0</v>
      </c>
      <c r="BL357" s="18" t="s">
        <v>157</v>
      </c>
      <c r="BM357" s="143" t="s">
        <v>594</v>
      </c>
    </row>
    <row r="358" spans="2:65" s="1" customFormat="1" ht="29.25">
      <c r="B358" s="33"/>
      <c r="D358" s="145" t="s">
        <v>159</v>
      </c>
      <c r="F358" s="146" t="s">
        <v>595</v>
      </c>
      <c r="I358" s="147"/>
      <c r="L358" s="33"/>
      <c r="M358" s="148"/>
      <c r="T358" s="54"/>
      <c r="AT358" s="18" t="s">
        <v>159</v>
      </c>
      <c r="AU358" s="18" t="s">
        <v>82</v>
      </c>
    </row>
    <row r="359" spans="2:65" s="1" customFormat="1" ht="11.25">
      <c r="B359" s="33"/>
      <c r="D359" s="149" t="s">
        <v>161</v>
      </c>
      <c r="F359" s="150" t="s">
        <v>596</v>
      </c>
      <c r="I359" s="147"/>
      <c r="L359" s="33"/>
      <c r="M359" s="148"/>
      <c r="T359" s="54"/>
      <c r="AT359" s="18" t="s">
        <v>161</v>
      </c>
      <c r="AU359" s="18" t="s">
        <v>82</v>
      </c>
    </row>
    <row r="360" spans="2:65" s="12" customFormat="1" ht="11.25">
      <c r="B360" s="151"/>
      <c r="D360" s="145" t="s">
        <v>163</v>
      </c>
      <c r="E360" s="152" t="s">
        <v>28</v>
      </c>
      <c r="F360" s="153" t="s">
        <v>1598</v>
      </c>
      <c r="H360" s="154">
        <v>1.91</v>
      </c>
      <c r="I360" s="155"/>
      <c r="L360" s="151"/>
      <c r="M360" s="156"/>
      <c r="T360" s="157"/>
      <c r="AT360" s="152" t="s">
        <v>163</v>
      </c>
      <c r="AU360" s="152" t="s">
        <v>82</v>
      </c>
      <c r="AV360" s="12" t="s">
        <v>82</v>
      </c>
      <c r="AW360" s="12" t="s">
        <v>35</v>
      </c>
      <c r="AX360" s="12" t="s">
        <v>73</v>
      </c>
      <c r="AY360" s="152" t="s">
        <v>150</v>
      </c>
    </row>
    <row r="361" spans="2:65" s="13" customFormat="1" ht="11.25">
      <c r="B361" s="158"/>
      <c r="D361" s="145" t="s">
        <v>163</v>
      </c>
      <c r="E361" s="159" t="s">
        <v>28</v>
      </c>
      <c r="F361" s="160" t="s">
        <v>167</v>
      </c>
      <c r="H361" s="161">
        <v>1.91</v>
      </c>
      <c r="I361" s="162"/>
      <c r="L361" s="158"/>
      <c r="M361" s="163"/>
      <c r="T361" s="164"/>
      <c r="AT361" s="159" t="s">
        <v>163</v>
      </c>
      <c r="AU361" s="159" t="s">
        <v>82</v>
      </c>
      <c r="AV361" s="13" t="s">
        <v>157</v>
      </c>
      <c r="AW361" s="13" t="s">
        <v>35</v>
      </c>
      <c r="AX361" s="13" t="s">
        <v>80</v>
      </c>
      <c r="AY361" s="159" t="s">
        <v>150</v>
      </c>
    </row>
    <row r="362" spans="2:65" s="1" customFormat="1" ht="16.5" customHeight="1">
      <c r="B362" s="33"/>
      <c r="C362" s="166" t="s">
        <v>541</v>
      </c>
      <c r="D362" s="166" t="s">
        <v>215</v>
      </c>
      <c r="E362" s="167" t="s">
        <v>622</v>
      </c>
      <c r="F362" s="168" t="s">
        <v>623</v>
      </c>
      <c r="G362" s="169" t="s">
        <v>394</v>
      </c>
      <c r="H362" s="170">
        <v>1.948</v>
      </c>
      <c r="I362" s="171"/>
      <c r="J362" s="172">
        <f>ROUND(I362*H362,2)</f>
        <v>0</v>
      </c>
      <c r="K362" s="168" t="s">
        <v>156</v>
      </c>
      <c r="L362" s="173"/>
      <c r="M362" s="174" t="s">
        <v>28</v>
      </c>
      <c r="N362" s="175" t="s">
        <v>44</v>
      </c>
      <c r="P362" s="141">
        <f>O362*H362</f>
        <v>0</v>
      </c>
      <c r="Q362" s="141">
        <v>0.15</v>
      </c>
      <c r="R362" s="141">
        <f>Q362*H362</f>
        <v>0.29219999999999996</v>
      </c>
      <c r="S362" s="141">
        <v>0</v>
      </c>
      <c r="T362" s="142">
        <f>S362*H362</f>
        <v>0</v>
      </c>
      <c r="AR362" s="143" t="s">
        <v>214</v>
      </c>
      <c r="AT362" s="143" t="s">
        <v>215</v>
      </c>
      <c r="AU362" s="143" t="s">
        <v>82</v>
      </c>
      <c r="AY362" s="18" t="s">
        <v>150</v>
      </c>
      <c r="BE362" s="144">
        <f>IF(N362="základní",J362,0)</f>
        <v>0</v>
      </c>
      <c r="BF362" s="144">
        <f>IF(N362="snížená",J362,0)</f>
        <v>0</v>
      </c>
      <c r="BG362" s="144">
        <f>IF(N362="zákl. přenesená",J362,0)</f>
        <v>0</v>
      </c>
      <c r="BH362" s="144">
        <f>IF(N362="sníž. přenesená",J362,0)</f>
        <v>0</v>
      </c>
      <c r="BI362" s="144">
        <f>IF(N362="nulová",J362,0)</f>
        <v>0</v>
      </c>
      <c r="BJ362" s="18" t="s">
        <v>80</v>
      </c>
      <c r="BK362" s="144">
        <f>ROUND(I362*H362,2)</f>
        <v>0</v>
      </c>
      <c r="BL362" s="18" t="s">
        <v>157</v>
      </c>
      <c r="BM362" s="143" t="s">
        <v>624</v>
      </c>
    </row>
    <row r="363" spans="2:65" s="1" customFormat="1" ht="11.25">
      <c r="B363" s="33"/>
      <c r="D363" s="145" t="s">
        <v>159</v>
      </c>
      <c r="F363" s="146" t="s">
        <v>623</v>
      </c>
      <c r="I363" s="147"/>
      <c r="L363" s="33"/>
      <c r="M363" s="148"/>
      <c r="T363" s="54"/>
      <c r="AT363" s="18" t="s">
        <v>159</v>
      </c>
      <c r="AU363" s="18" t="s">
        <v>82</v>
      </c>
    </row>
    <row r="364" spans="2:65" s="12" customFormat="1" ht="11.25">
      <c r="B364" s="151"/>
      <c r="D364" s="145" t="s">
        <v>163</v>
      </c>
      <c r="E364" s="152" t="s">
        <v>28</v>
      </c>
      <c r="F364" s="153" t="s">
        <v>1599</v>
      </c>
      <c r="H364" s="154">
        <v>1.91</v>
      </c>
      <c r="I364" s="155"/>
      <c r="L364" s="151"/>
      <c r="M364" s="156"/>
      <c r="T364" s="157"/>
      <c r="AT364" s="152" t="s">
        <v>163</v>
      </c>
      <c r="AU364" s="152" t="s">
        <v>82</v>
      </c>
      <c r="AV364" s="12" t="s">
        <v>82</v>
      </c>
      <c r="AW364" s="12" t="s">
        <v>35</v>
      </c>
      <c r="AX364" s="12" t="s">
        <v>80</v>
      </c>
      <c r="AY364" s="152" t="s">
        <v>150</v>
      </c>
    </row>
    <row r="365" spans="2:65" s="12" customFormat="1" ht="11.25">
      <c r="B365" s="151"/>
      <c r="D365" s="145" t="s">
        <v>163</v>
      </c>
      <c r="F365" s="153" t="s">
        <v>1600</v>
      </c>
      <c r="H365" s="154">
        <v>1.948</v>
      </c>
      <c r="I365" s="155"/>
      <c r="L365" s="151"/>
      <c r="M365" s="156"/>
      <c r="T365" s="157"/>
      <c r="AT365" s="152" t="s">
        <v>163</v>
      </c>
      <c r="AU365" s="152" t="s">
        <v>82</v>
      </c>
      <c r="AV365" s="12" t="s">
        <v>82</v>
      </c>
      <c r="AW365" s="12" t="s">
        <v>4</v>
      </c>
      <c r="AX365" s="12" t="s">
        <v>80</v>
      </c>
      <c r="AY365" s="152" t="s">
        <v>150</v>
      </c>
    </row>
    <row r="366" spans="2:65" s="1" customFormat="1" ht="24.2" customHeight="1">
      <c r="B366" s="33"/>
      <c r="C366" s="132" t="s">
        <v>548</v>
      </c>
      <c r="D366" s="132" t="s">
        <v>152</v>
      </c>
      <c r="E366" s="133" t="s">
        <v>661</v>
      </c>
      <c r="F366" s="134" t="s">
        <v>662</v>
      </c>
      <c r="G366" s="135" t="s">
        <v>394</v>
      </c>
      <c r="H366" s="136">
        <v>16.25</v>
      </c>
      <c r="I366" s="137"/>
      <c r="J366" s="138">
        <f>ROUND(I366*H366,2)</f>
        <v>0</v>
      </c>
      <c r="K366" s="134" t="s">
        <v>156</v>
      </c>
      <c r="L366" s="33"/>
      <c r="M366" s="139" t="s">
        <v>28</v>
      </c>
      <c r="N366" s="140" t="s">
        <v>44</v>
      </c>
      <c r="P366" s="141">
        <f>O366*H366</f>
        <v>0</v>
      </c>
      <c r="Q366" s="141">
        <v>0</v>
      </c>
      <c r="R366" s="141">
        <f>Q366*H366</f>
        <v>0</v>
      </c>
      <c r="S366" s="141">
        <v>0</v>
      </c>
      <c r="T366" s="142">
        <f>S366*H366</f>
        <v>0</v>
      </c>
      <c r="AR366" s="143" t="s">
        <v>157</v>
      </c>
      <c r="AT366" s="143" t="s">
        <v>152</v>
      </c>
      <c r="AU366" s="143" t="s">
        <v>82</v>
      </c>
      <c r="AY366" s="18" t="s">
        <v>150</v>
      </c>
      <c r="BE366" s="144">
        <f>IF(N366="základní",J366,0)</f>
        <v>0</v>
      </c>
      <c r="BF366" s="144">
        <f>IF(N366="snížená",J366,0)</f>
        <v>0</v>
      </c>
      <c r="BG366" s="144">
        <f>IF(N366="zákl. přenesená",J366,0)</f>
        <v>0</v>
      </c>
      <c r="BH366" s="144">
        <f>IF(N366="sníž. přenesená",J366,0)</f>
        <v>0</v>
      </c>
      <c r="BI366" s="144">
        <f>IF(N366="nulová",J366,0)</f>
        <v>0</v>
      </c>
      <c r="BJ366" s="18" t="s">
        <v>80</v>
      </c>
      <c r="BK366" s="144">
        <f>ROUND(I366*H366,2)</f>
        <v>0</v>
      </c>
      <c r="BL366" s="18" t="s">
        <v>157</v>
      </c>
      <c r="BM366" s="143" t="s">
        <v>663</v>
      </c>
    </row>
    <row r="367" spans="2:65" s="1" customFormat="1" ht="19.5">
      <c r="B367" s="33"/>
      <c r="D367" s="145" t="s">
        <v>159</v>
      </c>
      <c r="F367" s="146" t="s">
        <v>664</v>
      </c>
      <c r="I367" s="147"/>
      <c r="L367" s="33"/>
      <c r="M367" s="148"/>
      <c r="T367" s="54"/>
      <c r="AT367" s="18" t="s">
        <v>159</v>
      </c>
      <c r="AU367" s="18" t="s">
        <v>82</v>
      </c>
    </row>
    <row r="368" spans="2:65" s="1" customFormat="1" ht="11.25">
      <c r="B368" s="33"/>
      <c r="D368" s="149" t="s">
        <v>161</v>
      </c>
      <c r="F368" s="150" t="s">
        <v>665</v>
      </c>
      <c r="I368" s="147"/>
      <c r="L368" s="33"/>
      <c r="M368" s="148"/>
      <c r="T368" s="54"/>
      <c r="AT368" s="18" t="s">
        <v>161</v>
      </c>
      <c r="AU368" s="18" t="s">
        <v>82</v>
      </c>
    </row>
    <row r="369" spans="2:65" s="12" customFormat="1" ht="11.25">
      <c r="B369" s="151"/>
      <c r="D369" s="145" t="s">
        <v>163</v>
      </c>
      <c r="E369" s="152" t="s">
        <v>28</v>
      </c>
      <c r="F369" s="153" t="s">
        <v>1601</v>
      </c>
      <c r="H369" s="154">
        <v>16.25</v>
      </c>
      <c r="I369" s="155"/>
      <c r="L369" s="151"/>
      <c r="M369" s="156"/>
      <c r="T369" s="157"/>
      <c r="AT369" s="152" t="s">
        <v>163</v>
      </c>
      <c r="AU369" s="152" t="s">
        <v>82</v>
      </c>
      <c r="AV369" s="12" t="s">
        <v>82</v>
      </c>
      <c r="AW369" s="12" t="s">
        <v>35</v>
      </c>
      <c r="AX369" s="12" t="s">
        <v>80</v>
      </c>
      <c r="AY369" s="152" t="s">
        <v>150</v>
      </c>
    </row>
    <row r="370" spans="2:65" s="1" customFormat="1" ht="24.2" customHeight="1">
      <c r="B370" s="33"/>
      <c r="C370" s="132" t="s">
        <v>554</v>
      </c>
      <c r="D370" s="132" t="s">
        <v>152</v>
      </c>
      <c r="E370" s="133" t="s">
        <v>1602</v>
      </c>
      <c r="F370" s="134" t="s">
        <v>1603</v>
      </c>
      <c r="G370" s="135" t="s">
        <v>394</v>
      </c>
      <c r="H370" s="136">
        <v>2</v>
      </c>
      <c r="I370" s="137"/>
      <c r="J370" s="138">
        <f>ROUND(I370*H370,2)</f>
        <v>0</v>
      </c>
      <c r="K370" s="134" t="s">
        <v>156</v>
      </c>
      <c r="L370" s="33"/>
      <c r="M370" s="139" t="s">
        <v>28</v>
      </c>
      <c r="N370" s="140" t="s">
        <v>44</v>
      </c>
      <c r="P370" s="141">
        <f>O370*H370</f>
        <v>0</v>
      </c>
      <c r="Q370" s="141">
        <v>0.29221000000000003</v>
      </c>
      <c r="R370" s="141">
        <f>Q370*H370</f>
        <v>0.58442000000000005</v>
      </c>
      <c r="S370" s="141">
        <v>0</v>
      </c>
      <c r="T370" s="142">
        <f>S370*H370</f>
        <v>0</v>
      </c>
      <c r="AR370" s="143" t="s">
        <v>157</v>
      </c>
      <c r="AT370" s="143" t="s">
        <v>152</v>
      </c>
      <c r="AU370" s="143" t="s">
        <v>82</v>
      </c>
      <c r="AY370" s="18" t="s">
        <v>150</v>
      </c>
      <c r="BE370" s="144">
        <f>IF(N370="základní",J370,0)</f>
        <v>0</v>
      </c>
      <c r="BF370" s="144">
        <f>IF(N370="snížená",J370,0)</f>
        <v>0</v>
      </c>
      <c r="BG370" s="144">
        <f>IF(N370="zákl. přenesená",J370,0)</f>
        <v>0</v>
      </c>
      <c r="BH370" s="144">
        <f>IF(N370="sníž. přenesená",J370,0)</f>
        <v>0</v>
      </c>
      <c r="BI370" s="144">
        <f>IF(N370="nulová",J370,0)</f>
        <v>0</v>
      </c>
      <c r="BJ370" s="18" t="s">
        <v>80</v>
      </c>
      <c r="BK370" s="144">
        <f>ROUND(I370*H370,2)</f>
        <v>0</v>
      </c>
      <c r="BL370" s="18" t="s">
        <v>157</v>
      </c>
      <c r="BM370" s="143" t="s">
        <v>1604</v>
      </c>
    </row>
    <row r="371" spans="2:65" s="1" customFormat="1" ht="19.5">
      <c r="B371" s="33"/>
      <c r="D371" s="145" t="s">
        <v>159</v>
      </c>
      <c r="F371" s="146" t="s">
        <v>1605</v>
      </c>
      <c r="I371" s="147"/>
      <c r="L371" s="33"/>
      <c r="M371" s="148"/>
      <c r="T371" s="54"/>
      <c r="AT371" s="18" t="s">
        <v>159</v>
      </c>
      <c r="AU371" s="18" t="s">
        <v>82</v>
      </c>
    </row>
    <row r="372" spans="2:65" s="1" customFormat="1" ht="11.25">
      <c r="B372" s="33"/>
      <c r="D372" s="149" t="s">
        <v>161</v>
      </c>
      <c r="F372" s="150" t="s">
        <v>1606</v>
      </c>
      <c r="I372" s="147"/>
      <c r="L372" s="33"/>
      <c r="M372" s="148"/>
      <c r="T372" s="54"/>
      <c r="AT372" s="18" t="s">
        <v>161</v>
      </c>
      <c r="AU372" s="18" t="s">
        <v>82</v>
      </c>
    </row>
    <row r="373" spans="2:65" s="12" customFormat="1" ht="11.25">
      <c r="B373" s="151"/>
      <c r="D373" s="145" t="s">
        <v>163</v>
      </c>
      <c r="E373" s="152" t="s">
        <v>28</v>
      </c>
      <c r="F373" s="153" t="s">
        <v>464</v>
      </c>
      <c r="H373" s="154">
        <v>2</v>
      </c>
      <c r="I373" s="155"/>
      <c r="L373" s="151"/>
      <c r="M373" s="156"/>
      <c r="T373" s="157"/>
      <c r="AT373" s="152" t="s">
        <v>163</v>
      </c>
      <c r="AU373" s="152" t="s">
        <v>82</v>
      </c>
      <c r="AV373" s="12" t="s">
        <v>82</v>
      </c>
      <c r="AW373" s="12" t="s">
        <v>35</v>
      </c>
      <c r="AX373" s="12" t="s">
        <v>80</v>
      </c>
      <c r="AY373" s="152" t="s">
        <v>150</v>
      </c>
    </row>
    <row r="374" spans="2:65" s="1" customFormat="1" ht="33" customHeight="1">
      <c r="B374" s="33"/>
      <c r="C374" s="166" t="s">
        <v>562</v>
      </c>
      <c r="D374" s="166" t="s">
        <v>215</v>
      </c>
      <c r="E374" s="167" t="s">
        <v>1607</v>
      </c>
      <c r="F374" s="168" t="s">
        <v>1608</v>
      </c>
      <c r="G374" s="169" t="s">
        <v>417</v>
      </c>
      <c r="H374" s="170">
        <v>2</v>
      </c>
      <c r="I374" s="171"/>
      <c r="J374" s="172">
        <f>ROUND(I374*H374,2)</f>
        <v>0</v>
      </c>
      <c r="K374" s="168" t="s">
        <v>28</v>
      </c>
      <c r="L374" s="173"/>
      <c r="M374" s="174" t="s">
        <v>28</v>
      </c>
      <c r="N374" s="175" t="s">
        <v>44</v>
      </c>
      <c r="P374" s="141">
        <f>O374*H374</f>
        <v>0</v>
      </c>
      <c r="Q374" s="141">
        <v>3.2960000000000003E-2</v>
      </c>
      <c r="R374" s="141">
        <f>Q374*H374</f>
        <v>6.5920000000000006E-2</v>
      </c>
      <c r="S374" s="141">
        <v>0</v>
      </c>
      <c r="T374" s="142">
        <f>S374*H374</f>
        <v>0</v>
      </c>
      <c r="AR374" s="143" t="s">
        <v>214</v>
      </c>
      <c r="AT374" s="143" t="s">
        <v>215</v>
      </c>
      <c r="AU374" s="143" t="s">
        <v>82</v>
      </c>
      <c r="AY374" s="18" t="s">
        <v>150</v>
      </c>
      <c r="BE374" s="144">
        <f>IF(N374="základní",J374,0)</f>
        <v>0</v>
      </c>
      <c r="BF374" s="144">
        <f>IF(N374="snížená",J374,0)</f>
        <v>0</v>
      </c>
      <c r="BG374" s="144">
        <f>IF(N374="zákl. přenesená",J374,0)</f>
        <v>0</v>
      </c>
      <c r="BH374" s="144">
        <f>IF(N374="sníž. přenesená",J374,0)</f>
        <v>0</v>
      </c>
      <c r="BI374" s="144">
        <f>IF(N374="nulová",J374,0)</f>
        <v>0</v>
      </c>
      <c r="BJ374" s="18" t="s">
        <v>80</v>
      </c>
      <c r="BK374" s="144">
        <f>ROUND(I374*H374,2)</f>
        <v>0</v>
      </c>
      <c r="BL374" s="18" t="s">
        <v>157</v>
      </c>
      <c r="BM374" s="143" t="s">
        <v>1609</v>
      </c>
    </row>
    <row r="375" spans="2:65" s="1" customFormat="1" ht="58.5">
      <c r="B375" s="33"/>
      <c r="D375" s="145" t="s">
        <v>159</v>
      </c>
      <c r="F375" s="146" t="s">
        <v>1610</v>
      </c>
      <c r="I375" s="147"/>
      <c r="L375" s="33"/>
      <c r="M375" s="148"/>
      <c r="T375" s="54"/>
      <c r="AT375" s="18" t="s">
        <v>159</v>
      </c>
      <c r="AU375" s="18" t="s">
        <v>82</v>
      </c>
    </row>
    <row r="376" spans="2:65" s="12" customFormat="1" ht="11.25">
      <c r="B376" s="151"/>
      <c r="D376" s="145" t="s">
        <v>163</v>
      </c>
      <c r="E376" s="152" t="s">
        <v>28</v>
      </c>
      <c r="F376" s="153" t="s">
        <v>464</v>
      </c>
      <c r="H376" s="154">
        <v>2</v>
      </c>
      <c r="I376" s="155"/>
      <c r="L376" s="151"/>
      <c r="M376" s="156"/>
      <c r="T376" s="157"/>
      <c r="AT376" s="152" t="s">
        <v>163</v>
      </c>
      <c r="AU376" s="152" t="s">
        <v>82</v>
      </c>
      <c r="AV376" s="12" t="s">
        <v>82</v>
      </c>
      <c r="AW376" s="12" t="s">
        <v>35</v>
      </c>
      <c r="AX376" s="12" t="s">
        <v>73</v>
      </c>
      <c r="AY376" s="152" t="s">
        <v>150</v>
      </c>
    </row>
    <row r="377" spans="2:65" s="13" customFormat="1" ht="11.25">
      <c r="B377" s="158"/>
      <c r="D377" s="145" t="s">
        <v>163</v>
      </c>
      <c r="E377" s="159" t="s">
        <v>28</v>
      </c>
      <c r="F377" s="160" t="s">
        <v>167</v>
      </c>
      <c r="H377" s="161">
        <v>2</v>
      </c>
      <c r="I377" s="162"/>
      <c r="L377" s="158"/>
      <c r="M377" s="163"/>
      <c r="T377" s="164"/>
      <c r="AT377" s="159" t="s">
        <v>163</v>
      </c>
      <c r="AU377" s="159" t="s">
        <v>82</v>
      </c>
      <c r="AV377" s="13" t="s">
        <v>157</v>
      </c>
      <c r="AW377" s="13" t="s">
        <v>35</v>
      </c>
      <c r="AX377" s="13" t="s">
        <v>80</v>
      </c>
      <c r="AY377" s="159" t="s">
        <v>150</v>
      </c>
    </row>
    <row r="378" spans="2:65" s="1" customFormat="1" ht="21.75" customHeight="1">
      <c r="B378" s="33"/>
      <c r="C378" s="166" t="s">
        <v>568</v>
      </c>
      <c r="D378" s="166" t="s">
        <v>215</v>
      </c>
      <c r="E378" s="167" t="s">
        <v>1611</v>
      </c>
      <c r="F378" s="168" t="s">
        <v>1612</v>
      </c>
      <c r="G378" s="169" t="s">
        <v>417</v>
      </c>
      <c r="H378" s="170">
        <v>2</v>
      </c>
      <c r="I378" s="171"/>
      <c r="J378" s="172">
        <f>ROUND(I378*H378,2)</f>
        <v>0</v>
      </c>
      <c r="K378" s="168" t="s">
        <v>28</v>
      </c>
      <c r="L378" s="173"/>
      <c r="M378" s="174" t="s">
        <v>28</v>
      </c>
      <c r="N378" s="175" t="s">
        <v>44</v>
      </c>
      <c r="P378" s="141">
        <f>O378*H378</f>
        <v>0</v>
      </c>
      <c r="Q378" s="141">
        <v>3.6999999999999999E-4</v>
      </c>
      <c r="R378" s="141">
        <f>Q378*H378</f>
        <v>7.3999999999999999E-4</v>
      </c>
      <c r="S378" s="141">
        <v>0</v>
      </c>
      <c r="T378" s="142">
        <f>S378*H378</f>
        <v>0</v>
      </c>
      <c r="AR378" s="143" t="s">
        <v>214</v>
      </c>
      <c r="AT378" s="143" t="s">
        <v>215</v>
      </c>
      <c r="AU378" s="143" t="s">
        <v>82</v>
      </c>
      <c r="AY378" s="18" t="s">
        <v>150</v>
      </c>
      <c r="BE378" s="144">
        <f>IF(N378="základní",J378,0)</f>
        <v>0</v>
      </c>
      <c r="BF378" s="144">
        <f>IF(N378="snížená",J378,0)</f>
        <v>0</v>
      </c>
      <c r="BG378" s="144">
        <f>IF(N378="zákl. přenesená",J378,0)</f>
        <v>0</v>
      </c>
      <c r="BH378" s="144">
        <f>IF(N378="sníž. přenesená",J378,0)</f>
        <v>0</v>
      </c>
      <c r="BI378" s="144">
        <f>IF(N378="nulová",J378,0)</f>
        <v>0</v>
      </c>
      <c r="BJ378" s="18" t="s">
        <v>80</v>
      </c>
      <c r="BK378" s="144">
        <f>ROUND(I378*H378,2)</f>
        <v>0</v>
      </c>
      <c r="BL378" s="18" t="s">
        <v>157</v>
      </c>
      <c r="BM378" s="143" t="s">
        <v>1613</v>
      </c>
    </row>
    <row r="379" spans="2:65" s="1" customFormat="1" ht="29.25">
      <c r="B379" s="33"/>
      <c r="D379" s="145" t="s">
        <v>159</v>
      </c>
      <c r="F379" s="146" t="s">
        <v>1614</v>
      </c>
      <c r="I379" s="147"/>
      <c r="L379" s="33"/>
      <c r="M379" s="148"/>
      <c r="T379" s="54"/>
      <c r="AT379" s="18" t="s">
        <v>159</v>
      </c>
      <c r="AU379" s="18" t="s">
        <v>82</v>
      </c>
    </row>
    <row r="380" spans="2:65" s="12" customFormat="1" ht="11.25">
      <c r="B380" s="151"/>
      <c r="D380" s="145" t="s">
        <v>163</v>
      </c>
      <c r="E380" s="152" t="s">
        <v>28</v>
      </c>
      <c r="F380" s="153" t="s">
        <v>464</v>
      </c>
      <c r="H380" s="154">
        <v>2</v>
      </c>
      <c r="I380" s="155"/>
      <c r="L380" s="151"/>
      <c r="M380" s="156"/>
      <c r="T380" s="157"/>
      <c r="AT380" s="152" t="s">
        <v>163</v>
      </c>
      <c r="AU380" s="152" t="s">
        <v>82</v>
      </c>
      <c r="AV380" s="12" t="s">
        <v>82</v>
      </c>
      <c r="AW380" s="12" t="s">
        <v>35</v>
      </c>
      <c r="AX380" s="12" t="s">
        <v>80</v>
      </c>
      <c r="AY380" s="152" t="s">
        <v>150</v>
      </c>
    </row>
    <row r="381" spans="2:65" s="1" customFormat="1" ht="24.2" customHeight="1">
      <c r="B381" s="33"/>
      <c r="C381" s="166" t="s">
        <v>575</v>
      </c>
      <c r="D381" s="166" t="s">
        <v>215</v>
      </c>
      <c r="E381" s="167" t="s">
        <v>1615</v>
      </c>
      <c r="F381" s="168" t="s">
        <v>1616</v>
      </c>
      <c r="G381" s="169" t="s">
        <v>417</v>
      </c>
      <c r="H381" s="170">
        <v>5</v>
      </c>
      <c r="I381" s="171"/>
      <c r="J381" s="172">
        <f>ROUND(I381*H381,2)</f>
        <v>0</v>
      </c>
      <c r="K381" s="168" t="s">
        <v>28</v>
      </c>
      <c r="L381" s="173"/>
      <c r="M381" s="174" t="s">
        <v>28</v>
      </c>
      <c r="N381" s="175" t="s">
        <v>44</v>
      </c>
      <c r="P381" s="141">
        <f>O381*H381</f>
        <v>0</v>
      </c>
      <c r="Q381" s="141">
        <v>3.4099999999999998E-3</v>
      </c>
      <c r="R381" s="141">
        <f>Q381*H381</f>
        <v>1.7049999999999999E-2</v>
      </c>
      <c r="S381" s="141">
        <v>0</v>
      </c>
      <c r="T381" s="142">
        <f>S381*H381</f>
        <v>0</v>
      </c>
      <c r="AR381" s="143" t="s">
        <v>214</v>
      </c>
      <c r="AT381" s="143" t="s">
        <v>215</v>
      </c>
      <c r="AU381" s="143" t="s">
        <v>82</v>
      </c>
      <c r="AY381" s="18" t="s">
        <v>150</v>
      </c>
      <c r="BE381" s="144">
        <f>IF(N381="základní",J381,0)</f>
        <v>0</v>
      </c>
      <c r="BF381" s="144">
        <f>IF(N381="snížená",J381,0)</f>
        <v>0</v>
      </c>
      <c r="BG381" s="144">
        <f>IF(N381="zákl. přenesená",J381,0)</f>
        <v>0</v>
      </c>
      <c r="BH381" s="144">
        <f>IF(N381="sníž. přenesená",J381,0)</f>
        <v>0</v>
      </c>
      <c r="BI381" s="144">
        <f>IF(N381="nulová",J381,0)</f>
        <v>0</v>
      </c>
      <c r="BJ381" s="18" t="s">
        <v>80</v>
      </c>
      <c r="BK381" s="144">
        <f>ROUND(I381*H381,2)</f>
        <v>0</v>
      </c>
      <c r="BL381" s="18" t="s">
        <v>157</v>
      </c>
      <c r="BM381" s="143" t="s">
        <v>1617</v>
      </c>
    </row>
    <row r="382" spans="2:65" s="1" customFormat="1" ht="39">
      <c r="B382" s="33"/>
      <c r="D382" s="145" t="s">
        <v>159</v>
      </c>
      <c r="F382" s="146" t="s">
        <v>1618</v>
      </c>
      <c r="I382" s="147"/>
      <c r="L382" s="33"/>
      <c r="M382" s="148"/>
      <c r="T382" s="54"/>
      <c r="AT382" s="18" t="s">
        <v>159</v>
      </c>
      <c r="AU382" s="18" t="s">
        <v>82</v>
      </c>
    </row>
    <row r="383" spans="2:65" s="1" customFormat="1" ht="19.5">
      <c r="B383" s="33"/>
      <c r="D383" s="145" t="s">
        <v>192</v>
      </c>
      <c r="F383" s="165" t="s">
        <v>1619</v>
      </c>
      <c r="I383" s="147"/>
      <c r="L383" s="33"/>
      <c r="M383" s="148"/>
      <c r="T383" s="54"/>
      <c r="AT383" s="18" t="s">
        <v>192</v>
      </c>
      <c r="AU383" s="18" t="s">
        <v>82</v>
      </c>
    </row>
    <row r="384" spans="2:65" s="12" customFormat="1" ht="11.25">
      <c r="B384" s="151"/>
      <c r="D384" s="145" t="s">
        <v>163</v>
      </c>
      <c r="E384" s="152" t="s">
        <v>28</v>
      </c>
      <c r="F384" s="153" t="s">
        <v>1620</v>
      </c>
      <c r="H384" s="154">
        <v>5</v>
      </c>
      <c r="I384" s="155"/>
      <c r="L384" s="151"/>
      <c r="M384" s="156"/>
      <c r="T384" s="157"/>
      <c r="AT384" s="152" t="s">
        <v>163</v>
      </c>
      <c r="AU384" s="152" t="s">
        <v>82</v>
      </c>
      <c r="AV384" s="12" t="s">
        <v>82</v>
      </c>
      <c r="AW384" s="12" t="s">
        <v>35</v>
      </c>
      <c r="AX384" s="12" t="s">
        <v>80</v>
      </c>
      <c r="AY384" s="152" t="s">
        <v>150</v>
      </c>
    </row>
    <row r="385" spans="2:65" s="1" customFormat="1" ht="33" customHeight="1">
      <c r="B385" s="33"/>
      <c r="C385" s="132" t="s">
        <v>582</v>
      </c>
      <c r="D385" s="132" t="s">
        <v>152</v>
      </c>
      <c r="E385" s="133" t="s">
        <v>1621</v>
      </c>
      <c r="F385" s="134" t="s">
        <v>1622</v>
      </c>
      <c r="G385" s="135" t="s">
        <v>417</v>
      </c>
      <c r="H385" s="136">
        <v>1</v>
      </c>
      <c r="I385" s="137"/>
      <c r="J385" s="138">
        <f>ROUND(I385*H385,2)</f>
        <v>0</v>
      </c>
      <c r="K385" s="134" t="s">
        <v>156</v>
      </c>
      <c r="L385" s="33"/>
      <c r="M385" s="139" t="s">
        <v>28</v>
      </c>
      <c r="N385" s="140" t="s">
        <v>44</v>
      </c>
      <c r="P385" s="141">
        <f>O385*H385</f>
        <v>0</v>
      </c>
      <c r="Q385" s="141">
        <v>0.27205000000000001</v>
      </c>
      <c r="R385" s="141">
        <f>Q385*H385</f>
        <v>0.27205000000000001</v>
      </c>
      <c r="S385" s="141">
        <v>0</v>
      </c>
      <c r="T385" s="142">
        <f>S385*H385</f>
        <v>0</v>
      </c>
      <c r="AR385" s="143" t="s">
        <v>157</v>
      </c>
      <c r="AT385" s="143" t="s">
        <v>152</v>
      </c>
      <c r="AU385" s="143" t="s">
        <v>82</v>
      </c>
      <c r="AY385" s="18" t="s">
        <v>150</v>
      </c>
      <c r="BE385" s="144">
        <f>IF(N385="základní",J385,0)</f>
        <v>0</v>
      </c>
      <c r="BF385" s="144">
        <f>IF(N385="snížená",J385,0)</f>
        <v>0</v>
      </c>
      <c r="BG385" s="144">
        <f>IF(N385="zákl. přenesená",J385,0)</f>
        <v>0</v>
      </c>
      <c r="BH385" s="144">
        <f>IF(N385="sníž. přenesená",J385,0)</f>
        <v>0</v>
      </c>
      <c r="BI385" s="144">
        <f>IF(N385="nulová",J385,0)</f>
        <v>0</v>
      </c>
      <c r="BJ385" s="18" t="s">
        <v>80</v>
      </c>
      <c r="BK385" s="144">
        <f>ROUND(I385*H385,2)</f>
        <v>0</v>
      </c>
      <c r="BL385" s="18" t="s">
        <v>157</v>
      </c>
      <c r="BM385" s="143" t="s">
        <v>1623</v>
      </c>
    </row>
    <row r="386" spans="2:65" s="1" customFormat="1" ht="19.5">
      <c r="B386" s="33"/>
      <c r="D386" s="145" t="s">
        <v>159</v>
      </c>
      <c r="F386" s="146" t="s">
        <v>1624</v>
      </c>
      <c r="I386" s="147"/>
      <c r="L386" s="33"/>
      <c r="M386" s="148"/>
      <c r="T386" s="54"/>
      <c r="AT386" s="18" t="s">
        <v>159</v>
      </c>
      <c r="AU386" s="18" t="s">
        <v>82</v>
      </c>
    </row>
    <row r="387" spans="2:65" s="1" customFormat="1" ht="11.25">
      <c r="B387" s="33"/>
      <c r="D387" s="149" t="s">
        <v>161</v>
      </c>
      <c r="F387" s="150" t="s">
        <v>1625</v>
      </c>
      <c r="I387" s="147"/>
      <c r="L387" s="33"/>
      <c r="M387" s="148"/>
      <c r="T387" s="54"/>
      <c r="AT387" s="18" t="s">
        <v>161</v>
      </c>
      <c r="AU387" s="18" t="s">
        <v>82</v>
      </c>
    </row>
    <row r="388" spans="2:65" s="1" customFormat="1" ht="19.5">
      <c r="B388" s="33"/>
      <c r="D388" s="145" t="s">
        <v>192</v>
      </c>
      <c r="F388" s="165" t="s">
        <v>1626</v>
      </c>
      <c r="I388" s="147"/>
      <c r="L388" s="33"/>
      <c r="M388" s="148"/>
      <c r="T388" s="54"/>
      <c r="AT388" s="18" t="s">
        <v>192</v>
      </c>
      <c r="AU388" s="18" t="s">
        <v>82</v>
      </c>
    </row>
    <row r="389" spans="2:65" s="12" customFormat="1" ht="11.25">
      <c r="B389" s="151"/>
      <c r="D389" s="145" t="s">
        <v>163</v>
      </c>
      <c r="E389" s="152" t="s">
        <v>28</v>
      </c>
      <c r="F389" s="153" t="s">
        <v>80</v>
      </c>
      <c r="H389" s="154">
        <v>1</v>
      </c>
      <c r="I389" s="155"/>
      <c r="L389" s="151"/>
      <c r="M389" s="156"/>
      <c r="T389" s="157"/>
      <c r="AT389" s="152" t="s">
        <v>163</v>
      </c>
      <c r="AU389" s="152" t="s">
        <v>82</v>
      </c>
      <c r="AV389" s="12" t="s">
        <v>82</v>
      </c>
      <c r="AW389" s="12" t="s">
        <v>35</v>
      </c>
      <c r="AX389" s="12" t="s">
        <v>80</v>
      </c>
      <c r="AY389" s="152" t="s">
        <v>150</v>
      </c>
    </row>
    <row r="390" spans="2:65" s="1" customFormat="1" ht="37.9" customHeight="1">
      <c r="B390" s="33"/>
      <c r="C390" s="166" t="s">
        <v>587</v>
      </c>
      <c r="D390" s="166" t="s">
        <v>215</v>
      </c>
      <c r="E390" s="167" t="s">
        <v>1627</v>
      </c>
      <c r="F390" s="168" t="s">
        <v>1628</v>
      </c>
      <c r="G390" s="169" t="s">
        <v>417</v>
      </c>
      <c r="H390" s="170">
        <v>1</v>
      </c>
      <c r="I390" s="171"/>
      <c r="J390" s="172">
        <f>ROUND(I390*H390,2)</f>
        <v>0</v>
      </c>
      <c r="K390" s="168" t="s">
        <v>28</v>
      </c>
      <c r="L390" s="173"/>
      <c r="M390" s="174" t="s">
        <v>28</v>
      </c>
      <c r="N390" s="175" t="s">
        <v>44</v>
      </c>
      <c r="P390" s="141">
        <f>O390*H390</f>
        <v>0</v>
      </c>
      <c r="Q390" s="141">
        <v>4.7730000000000002E-2</v>
      </c>
      <c r="R390" s="141">
        <f>Q390*H390</f>
        <v>4.7730000000000002E-2</v>
      </c>
      <c r="S390" s="141">
        <v>0</v>
      </c>
      <c r="T390" s="142">
        <f>S390*H390</f>
        <v>0</v>
      </c>
      <c r="AR390" s="143" t="s">
        <v>214</v>
      </c>
      <c r="AT390" s="143" t="s">
        <v>215</v>
      </c>
      <c r="AU390" s="143" t="s">
        <v>82</v>
      </c>
      <c r="AY390" s="18" t="s">
        <v>150</v>
      </c>
      <c r="BE390" s="144">
        <f>IF(N390="základní",J390,0)</f>
        <v>0</v>
      </c>
      <c r="BF390" s="144">
        <f>IF(N390="snížená",J390,0)</f>
        <v>0</v>
      </c>
      <c r="BG390" s="144">
        <f>IF(N390="zákl. přenesená",J390,0)</f>
        <v>0</v>
      </c>
      <c r="BH390" s="144">
        <f>IF(N390="sníž. přenesená",J390,0)</f>
        <v>0</v>
      </c>
      <c r="BI390" s="144">
        <f>IF(N390="nulová",J390,0)</f>
        <v>0</v>
      </c>
      <c r="BJ390" s="18" t="s">
        <v>80</v>
      </c>
      <c r="BK390" s="144">
        <f>ROUND(I390*H390,2)</f>
        <v>0</v>
      </c>
      <c r="BL390" s="18" t="s">
        <v>157</v>
      </c>
      <c r="BM390" s="143" t="s">
        <v>1629</v>
      </c>
    </row>
    <row r="391" spans="2:65" s="1" customFormat="1" ht="58.5">
      <c r="B391" s="33"/>
      <c r="D391" s="145" t="s">
        <v>159</v>
      </c>
      <c r="F391" s="146" t="s">
        <v>1630</v>
      </c>
      <c r="I391" s="147"/>
      <c r="L391" s="33"/>
      <c r="M391" s="148"/>
      <c r="T391" s="54"/>
      <c r="AT391" s="18" t="s">
        <v>159</v>
      </c>
      <c r="AU391" s="18" t="s">
        <v>82</v>
      </c>
    </row>
    <row r="392" spans="2:65" s="12" customFormat="1" ht="11.25">
      <c r="B392" s="151"/>
      <c r="D392" s="145" t="s">
        <v>163</v>
      </c>
      <c r="E392" s="152" t="s">
        <v>28</v>
      </c>
      <c r="F392" s="153" t="s">
        <v>80</v>
      </c>
      <c r="H392" s="154">
        <v>1</v>
      </c>
      <c r="I392" s="155"/>
      <c r="L392" s="151"/>
      <c r="M392" s="156"/>
      <c r="T392" s="157"/>
      <c r="AT392" s="152" t="s">
        <v>163</v>
      </c>
      <c r="AU392" s="152" t="s">
        <v>82</v>
      </c>
      <c r="AV392" s="12" t="s">
        <v>82</v>
      </c>
      <c r="AW392" s="12" t="s">
        <v>35</v>
      </c>
      <c r="AX392" s="12" t="s">
        <v>73</v>
      </c>
      <c r="AY392" s="152" t="s">
        <v>150</v>
      </c>
    </row>
    <row r="393" spans="2:65" s="13" customFormat="1" ht="11.25">
      <c r="B393" s="158"/>
      <c r="D393" s="145" t="s">
        <v>163</v>
      </c>
      <c r="E393" s="159" t="s">
        <v>28</v>
      </c>
      <c r="F393" s="160" t="s">
        <v>167</v>
      </c>
      <c r="H393" s="161">
        <v>1</v>
      </c>
      <c r="I393" s="162"/>
      <c r="L393" s="158"/>
      <c r="M393" s="163"/>
      <c r="T393" s="164"/>
      <c r="AT393" s="159" t="s">
        <v>163</v>
      </c>
      <c r="AU393" s="159" t="s">
        <v>82</v>
      </c>
      <c r="AV393" s="13" t="s">
        <v>157</v>
      </c>
      <c r="AW393" s="13" t="s">
        <v>35</v>
      </c>
      <c r="AX393" s="13" t="s">
        <v>80</v>
      </c>
      <c r="AY393" s="159" t="s">
        <v>150</v>
      </c>
    </row>
    <row r="394" spans="2:65" s="1" customFormat="1" ht="24.2" customHeight="1">
      <c r="B394" s="33"/>
      <c r="C394" s="132" t="s">
        <v>591</v>
      </c>
      <c r="D394" s="132" t="s">
        <v>152</v>
      </c>
      <c r="E394" s="133" t="s">
        <v>667</v>
      </c>
      <c r="F394" s="134" t="s">
        <v>668</v>
      </c>
      <c r="G394" s="135" t="s">
        <v>236</v>
      </c>
      <c r="H394" s="136">
        <v>0.25</v>
      </c>
      <c r="I394" s="137"/>
      <c r="J394" s="138">
        <f>ROUND(I394*H394,2)</f>
        <v>0</v>
      </c>
      <c r="K394" s="134" t="s">
        <v>156</v>
      </c>
      <c r="L394" s="33"/>
      <c r="M394" s="139" t="s">
        <v>28</v>
      </c>
      <c r="N394" s="140" t="s">
        <v>44</v>
      </c>
      <c r="P394" s="141">
        <f>O394*H394</f>
        <v>0</v>
      </c>
      <c r="Q394" s="141">
        <v>0</v>
      </c>
      <c r="R394" s="141">
        <f>Q394*H394</f>
        <v>0</v>
      </c>
      <c r="S394" s="141">
        <v>0</v>
      </c>
      <c r="T394" s="142">
        <f>S394*H394</f>
        <v>0</v>
      </c>
      <c r="AR394" s="143" t="s">
        <v>157</v>
      </c>
      <c r="AT394" s="143" t="s">
        <v>152</v>
      </c>
      <c r="AU394" s="143" t="s">
        <v>82</v>
      </c>
      <c r="AY394" s="18" t="s">
        <v>150</v>
      </c>
      <c r="BE394" s="144">
        <f>IF(N394="základní",J394,0)</f>
        <v>0</v>
      </c>
      <c r="BF394" s="144">
        <f>IF(N394="snížená",J394,0)</f>
        <v>0</v>
      </c>
      <c r="BG394" s="144">
        <f>IF(N394="zákl. přenesená",J394,0)</f>
        <v>0</v>
      </c>
      <c r="BH394" s="144">
        <f>IF(N394="sníž. přenesená",J394,0)</f>
        <v>0</v>
      </c>
      <c r="BI394" s="144">
        <f>IF(N394="nulová",J394,0)</f>
        <v>0</v>
      </c>
      <c r="BJ394" s="18" t="s">
        <v>80</v>
      </c>
      <c r="BK394" s="144">
        <f>ROUND(I394*H394,2)</f>
        <v>0</v>
      </c>
      <c r="BL394" s="18" t="s">
        <v>157</v>
      </c>
      <c r="BM394" s="143" t="s">
        <v>669</v>
      </c>
    </row>
    <row r="395" spans="2:65" s="1" customFormat="1" ht="29.25">
      <c r="B395" s="33"/>
      <c r="D395" s="145" t="s">
        <v>159</v>
      </c>
      <c r="F395" s="146" t="s">
        <v>670</v>
      </c>
      <c r="I395" s="147"/>
      <c r="L395" s="33"/>
      <c r="M395" s="148"/>
      <c r="T395" s="54"/>
      <c r="AT395" s="18" t="s">
        <v>159</v>
      </c>
      <c r="AU395" s="18" t="s">
        <v>82</v>
      </c>
    </row>
    <row r="396" spans="2:65" s="1" customFormat="1" ht="11.25">
      <c r="B396" s="33"/>
      <c r="D396" s="149" t="s">
        <v>161</v>
      </c>
      <c r="F396" s="150" t="s">
        <v>671</v>
      </c>
      <c r="I396" s="147"/>
      <c r="L396" s="33"/>
      <c r="M396" s="148"/>
      <c r="T396" s="54"/>
      <c r="AT396" s="18" t="s">
        <v>161</v>
      </c>
      <c r="AU396" s="18" t="s">
        <v>82</v>
      </c>
    </row>
    <row r="397" spans="2:65" s="12" customFormat="1" ht="11.25">
      <c r="B397" s="151"/>
      <c r="D397" s="145" t="s">
        <v>163</v>
      </c>
      <c r="E397" s="152" t="s">
        <v>28</v>
      </c>
      <c r="F397" s="153" t="s">
        <v>1631</v>
      </c>
      <c r="H397" s="154">
        <v>0.25</v>
      </c>
      <c r="I397" s="155"/>
      <c r="L397" s="151"/>
      <c r="M397" s="156"/>
      <c r="T397" s="157"/>
      <c r="AT397" s="152" t="s">
        <v>163</v>
      </c>
      <c r="AU397" s="152" t="s">
        <v>82</v>
      </c>
      <c r="AV397" s="12" t="s">
        <v>82</v>
      </c>
      <c r="AW397" s="12" t="s">
        <v>35</v>
      </c>
      <c r="AX397" s="12" t="s">
        <v>80</v>
      </c>
      <c r="AY397" s="152" t="s">
        <v>150</v>
      </c>
    </row>
    <row r="398" spans="2:65" s="1" customFormat="1" ht="24.2" customHeight="1">
      <c r="B398" s="33"/>
      <c r="C398" s="132" t="s">
        <v>599</v>
      </c>
      <c r="D398" s="132" t="s">
        <v>152</v>
      </c>
      <c r="E398" s="133" t="s">
        <v>1218</v>
      </c>
      <c r="F398" s="134" t="s">
        <v>1219</v>
      </c>
      <c r="G398" s="135" t="s">
        <v>236</v>
      </c>
      <c r="H398" s="136">
        <v>45</v>
      </c>
      <c r="I398" s="137"/>
      <c r="J398" s="138">
        <f>ROUND(I398*H398,2)</f>
        <v>0</v>
      </c>
      <c r="K398" s="134" t="s">
        <v>156</v>
      </c>
      <c r="L398" s="33"/>
      <c r="M398" s="139" t="s">
        <v>28</v>
      </c>
      <c r="N398" s="140" t="s">
        <v>44</v>
      </c>
      <c r="P398" s="141">
        <f>O398*H398</f>
        <v>0</v>
      </c>
      <c r="Q398" s="141">
        <v>0</v>
      </c>
      <c r="R398" s="141">
        <f>Q398*H398</f>
        <v>0</v>
      </c>
      <c r="S398" s="141">
        <v>0</v>
      </c>
      <c r="T398" s="142">
        <f>S398*H398</f>
        <v>0</v>
      </c>
      <c r="AR398" s="143" t="s">
        <v>157</v>
      </c>
      <c r="AT398" s="143" t="s">
        <v>152</v>
      </c>
      <c r="AU398" s="143" t="s">
        <v>82</v>
      </c>
      <c r="AY398" s="18" t="s">
        <v>150</v>
      </c>
      <c r="BE398" s="144">
        <f>IF(N398="základní",J398,0)</f>
        <v>0</v>
      </c>
      <c r="BF398" s="144">
        <f>IF(N398="snížená",J398,0)</f>
        <v>0</v>
      </c>
      <c r="BG398" s="144">
        <f>IF(N398="zákl. přenesená",J398,0)</f>
        <v>0</v>
      </c>
      <c r="BH398" s="144">
        <f>IF(N398="sníž. přenesená",J398,0)</f>
        <v>0</v>
      </c>
      <c r="BI398" s="144">
        <f>IF(N398="nulová",J398,0)</f>
        <v>0</v>
      </c>
      <c r="BJ398" s="18" t="s">
        <v>80</v>
      </c>
      <c r="BK398" s="144">
        <f>ROUND(I398*H398,2)</f>
        <v>0</v>
      </c>
      <c r="BL398" s="18" t="s">
        <v>157</v>
      </c>
      <c r="BM398" s="143" t="s">
        <v>1220</v>
      </c>
    </row>
    <row r="399" spans="2:65" s="1" customFormat="1" ht="39">
      <c r="B399" s="33"/>
      <c r="D399" s="145" t="s">
        <v>159</v>
      </c>
      <c r="F399" s="146" t="s">
        <v>1221</v>
      </c>
      <c r="I399" s="147"/>
      <c r="L399" s="33"/>
      <c r="M399" s="148"/>
      <c r="T399" s="54"/>
      <c r="AT399" s="18" t="s">
        <v>159</v>
      </c>
      <c r="AU399" s="18" t="s">
        <v>82</v>
      </c>
    </row>
    <row r="400" spans="2:65" s="1" customFormat="1" ht="11.25">
      <c r="B400" s="33"/>
      <c r="D400" s="149" t="s">
        <v>161</v>
      </c>
      <c r="F400" s="150" t="s">
        <v>1222</v>
      </c>
      <c r="I400" s="147"/>
      <c r="L400" s="33"/>
      <c r="M400" s="148"/>
      <c r="T400" s="54"/>
      <c r="AT400" s="18" t="s">
        <v>161</v>
      </c>
      <c r="AU400" s="18" t="s">
        <v>82</v>
      </c>
    </row>
    <row r="401" spans="2:65" s="12" customFormat="1" ht="11.25">
      <c r="B401" s="151"/>
      <c r="D401" s="145" t="s">
        <v>163</v>
      </c>
      <c r="E401" s="152" t="s">
        <v>28</v>
      </c>
      <c r="F401" s="153" t="s">
        <v>1632</v>
      </c>
      <c r="H401" s="154">
        <v>45</v>
      </c>
      <c r="I401" s="155"/>
      <c r="L401" s="151"/>
      <c r="M401" s="156"/>
      <c r="T401" s="157"/>
      <c r="AT401" s="152" t="s">
        <v>163</v>
      </c>
      <c r="AU401" s="152" t="s">
        <v>82</v>
      </c>
      <c r="AV401" s="12" t="s">
        <v>82</v>
      </c>
      <c r="AW401" s="12" t="s">
        <v>35</v>
      </c>
      <c r="AX401" s="12" t="s">
        <v>80</v>
      </c>
      <c r="AY401" s="152" t="s">
        <v>150</v>
      </c>
    </row>
    <row r="402" spans="2:65" s="1" customFormat="1" ht="24.2" customHeight="1">
      <c r="B402" s="33"/>
      <c r="C402" s="132" t="s">
        <v>607</v>
      </c>
      <c r="D402" s="132" t="s">
        <v>152</v>
      </c>
      <c r="E402" s="133" t="s">
        <v>695</v>
      </c>
      <c r="F402" s="134" t="s">
        <v>696</v>
      </c>
      <c r="G402" s="135" t="s">
        <v>236</v>
      </c>
      <c r="H402" s="136">
        <v>4.2119999999999997</v>
      </c>
      <c r="I402" s="137"/>
      <c r="J402" s="138">
        <f>ROUND(I402*H402,2)</f>
        <v>0</v>
      </c>
      <c r="K402" s="134" t="s">
        <v>156</v>
      </c>
      <c r="L402" s="33"/>
      <c r="M402" s="139" t="s">
        <v>28</v>
      </c>
      <c r="N402" s="140" t="s">
        <v>44</v>
      </c>
      <c r="P402" s="141">
        <f>O402*H402</f>
        <v>0</v>
      </c>
      <c r="Q402" s="141">
        <v>0</v>
      </c>
      <c r="R402" s="141">
        <f>Q402*H402</f>
        <v>0</v>
      </c>
      <c r="S402" s="141">
        <v>0</v>
      </c>
      <c r="T402" s="142">
        <f>S402*H402</f>
        <v>0</v>
      </c>
      <c r="AR402" s="143" t="s">
        <v>157</v>
      </c>
      <c r="AT402" s="143" t="s">
        <v>152</v>
      </c>
      <c r="AU402" s="143" t="s">
        <v>82</v>
      </c>
      <c r="AY402" s="18" t="s">
        <v>150</v>
      </c>
      <c r="BE402" s="144">
        <f>IF(N402="základní",J402,0)</f>
        <v>0</v>
      </c>
      <c r="BF402" s="144">
        <f>IF(N402="snížená",J402,0)</f>
        <v>0</v>
      </c>
      <c r="BG402" s="144">
        <f>IF(N402="zákl. přenesená",J402,0)</f>
        <v>0</v>
      </c>
      <c r="BH402" s="144">
        <f>IF(N402="sníž. přenesená",J402,0)</f>
        <v>0</v>
      </c>
      <c r="BI402" s="144">
        <f>IF(N402="nulová",J402,0)</f>
        <v>0</v>
      </c>
      <c r="BJ402" s="18" t="s">
        <v>80</v>
      </c>
      <c r="BK402" s="144">
        <f>ROUND(I402*H402,2)</f>
        <v>0</v>
      </c>
      <c r="BL402" s="18" t="s">
        <v>157</v>
      </c>
      <c r="BM402" s="143" t="s">
        <v>697</v>
      </c>
    </row>
    <row r="403" spans="2:65" s="1" customFormat="1" ht="48.75">
      <c r="B403" s="33"/>
      <c r="D403" s="145" t="s">
        <v>159</v>
      </c>
      <c r="F403" s="146" t="s">
        <v>698</v>
      </c>
      <c r="I403" s="147"/>
      <c r="L403" s="33"/>
      <c r="M403" s="148"/>
      <c r="T403" s="54"/>
      <c r="AT403" s="18" t="s">
        <v>159</v>
      </c>
      <c r="AU403" s="18" t="s">
        <v>82</v>
      </c>
    </row>
    <row r="404" spans="2:65" s="1" customFormat="1" ht="11.25">
      <c r="B404" s="33"/>
      <c r="D404" s="149" t="s">
        <v>161</v>
      </c>
      <c r="F404" s="150" t="s">
        <v>699</v>
      </c>
      <c r="I404" s="147"/>
      <c r="L404" s="33"/>
      <c r="M404" s="148"/>
      <c r="T404" s="54"/>
      <c r="AT404" s="18" t="s">
        <v>161</v>
      </c>
      <c r="AU404" s="18" t="s">
        <v>82</v>
      </c>
    </row>
    <row r="405" spans="2:65" s="12" customFormat="1" ht="11.25">
      <c r="B405" s="151"/>
      <c r="D405" s="145" t="s">
        <v>163</v>
      </c>
      <c r="E405" s="152" t="s">
        <v>28</v>
      </c>
      <c r="F405" s="153" t="s">
        <v>1633</v>
      </c>
      <c r="H405" s="154">
        <v>4.2119999999999997</v>
      </c>
      <c r="I405" s="155"/>
      <c r="L405" s="151"/>
      <c r="M405" s="156"/>
      <c r="T405" s="157"/>
      <c r="AT405" s="152" t="s">
        <v>163</v>
      </c>
      <c r="AU405" s="152" t="s">
        <v>82</v>
      </c>
      <c r="AV405" s="12" t="s">
        <v>82</v>
      </c>
      <c r="AW405" s="12" t="s">
        <v>35</v>
      </c>
      <c r="AX405" s="12" t="s">
        <v>80</v>
      </c>
      <c r="AY405" s="152" t="s">
        <v>150</v>
      </c>
    </row>
    <row r="406" spans="2:65" s="11" customFormat="1" ht="20.85" customHeight="1">
      <c r="B406" s="120"/>
      <c r="D406" s="121" t="s">
        <v>72</v>
      </c>
      <c r="E406" s="130" t="s">
        <v>708</v>
      </c>
      <c r="F406" s="130" t="s">
        <v>709</v>
      </c>
      <c r="I406" s="123"/>
      <c r="J406" s="131">
        <f>BK406</f>
        <v>0</v>
      </c>
      <c r="L406" s="120"/>
      <c r="M406" s="125"/>
      <c r="P406" s="126">
        <f>SUM(P407:P431)</f>
        <v>0</v>
      </c>
      <c r="R406" s="126">
        <f>SUM(R407:R431)</f>
        <v>0</v>
      </c>
      <c r="T406" s="127">
        <f>SUM(T407:T431)</f>
        <v>24.03725</v>
      </c>
      <c r="AR406" s="121" t="s">
        <v>80</v>
      </c>
      <c r="AT406" s="128" t="s">
        <v>72</v>
      </c>
      <c r="AU406" s="128" t="s">
        <v>82</v>
      </c>
      <c r="AY406" s="121" t="s">
        <v>150</v>
      </c>
      <c r="BK406" s="129">
        <f>SUM(BK407:BK431)</f>
        <v>0</v>
      </c>
    </row>
    <row r="407" spans="2:65" s="1" customFormat="1" ht="24.2" customHeight="1">
      <c r="B407" s="33"/>
      <c r="C407" s="132" t="s">
        <v>614</v>
      </c>
      <c r="D407" s="132" t="s">
        <v>152</v>
      </c>
      <c r="E407" s="133" t="s">
        <v>1386</v>
      </c>
      <c r="F407" s="134" t="s">
        <v>1387</v>
      </c>
      <c r="G407" s="135" t="s">
        <v>236</v>
      </c>
      <c r="H407" s="136">
        <v>30.69</v>
      </c>
      <c r="I407" s="137"/>
      <c r="J407" s="138">
        <f>ROUND(I407*H407,2)</f>
        <v>0</v>
      </c>
      <c r="K407" s="134" t="s">
        <v>156</v>
      </c>
      <c r="L407" s="33"/>
      <c r="M407" s="139" t="s">
        <v>28</v>
      </c>
      <c r="N407" s="140" t="s">
        <v>44</v>
      </c>
      <c r="P407" s="141">
        <f>O407*H407</f>
        <v>0</v>
      </c>
      <c r="Q407" s="141">
        <v>0</v>
      </c>
      <c r="R407" s="141">
        <f>Q407*H407</f>
        <v>0</v>
      </c>
      <c r="S407" s="141">
        <v>0.26</v>
      </c>
      <c r="T407" s="142">
        <f>S407*H407</f>
        <v>7.9794000000000009</v>
      </c>
      <c r="AR407" s="143" t="s">
        <v>157</v>
      </c>
      <c r="AT407" s="143" t="s">
        <v>152</v>
      </c>
      <c r="AU407" s="143" t="s">
        <v>173</v>
      </c>
      <c r="AY407" s="18" t="s">
        <v>150</v>
      </c>
      <c r="BE407" s="144">
        <f>IF(N407="základní",J407,0)</f>
        <v>0</v>
      </c>
      <c r="BF407" s="144">
        <f>IF(N407="snížená",J407,0)</f>
        <v>0</v>
      </c>
      <c r="BG407" s="144">
        <f>IF(N407="zákl. přenesená",J407,0)</f>
        <v>0</v>
      </c>
      <c r="BH407" s="144">
        <f>IF(N407="sníž. přenesená",J407,0)</f>
        <v>0</v>
      </c>
      <c r="BI407" s="144">
        <f>IF(N407="nulová",J407,0)</f>
        <v>0</v>
      </c>
      <c r="BJ407" s="18" t="s">
        <v>80</v>
      </c>
      <c r="BK407" s="144">
        <f>ROUND(I407*H407,2)</f>
        <v>0</v>
      </c>
      <c r="BL407" s="18" t="s">
        <v>157</v>
      </c>
      <c r="BM407" s="143" t="s">
        <v>1388</v>
      </c>
    </row>
    <row r="408" spans="2:65" s="1" customFormat="1" ht="39">
      <c r="B408" s="33"/>
      <c r="D408" s="145" t="s">
        <v>159</v>
      </c>
      <c r="F408" s="146" t="s">
        <v>1389</v>
      </c>
      <c r="I408" s="147"/>
      <c r="L408" s="33"/>
      <c r="M408" s="148"/>
      <c r="T408" s="54"/>
      <c r="AT408" s="18" t="s">
        <v>159</v>
      </c>
      <c r="AU408" s="18" t="s">
        <v>173</v>
      </c>
    </row>
    <row r="409" spans="2:65" s="1" customFormat="1" ht="11.25">
      <c r="B409" s="33"/>
      <c r="D409" s="149" t="s">
        <v>161</v>
      </c>
      <c r="F409" s="150" t="s">
        <v>1390</v>
      </c>
      <c r="I409" s="147"/>
      <c r="L409" s="33"/>
      <c r="M409" s="148"/>
      <c r="T409" s="54"/>
      <c r="AT409" s="18" t="s">
        <v>161</v>
      </c>
      <c r="AU409" s="18" t="s">
        <v>173</v>
      </c>
    </row>
    <row r="410" spans="2:65" s="12" customFormat="1" ht="11.25">
      <c r="B410" s="151"/>
      <c r="D410" s="145" t="s">
        <v>163</v>
      </c>
      <c r="E410" s="152" t="s">
        <v>28</v>
      </c>
      <c r="F410" s="153" t="s">
        <v>1634</v>
      </c>
      <c r="H410" s="154">
        <v>30.69</v>
      </c>
      <c r="I410" s="155"/>
      <c r="L410" s="151"/>
      <c r="M410" s="156"/>
      <c r="T410" s="157"/>
      <c r="AT410" s="152" t="s">
        <v>163</v>
      </c>
      <c r="AU410" s="152" t="s">
        <v>173</v>
      </c>
      <c r="AV410" s="12" t="s">
        <v>82</v>
      </c>
      <c r="AW410" s="12" t="s">
        <v>35</v>
      </c>
      <c r="AX410" s="12" t="s">
        <v>80</v>
      </c>
      <c r="AY410" s="152" t="s">
        <v>150</v>
      </c>
    </row>
    <row r="411" spans="2:65" s="1" customFormat="1" ht="24.2" customHeight="1">
      <c r="B411" s="33"/>
      <c r="C411" s="132" t="s">
        <v>621</v>
      </c>
      <c r="D411" s="132" t="s">
        <v>152</v>
      </c>
      <c r="E411" s="133" t="s">
        <v>1234</v>
      </c>
      <c r="F411" s="134" t="s">
        <v>1235</v>
      </c>
      <c r="G411" s="135" t="s">
        <v>236</v>
      </c>
      <c r="H411" s="136">
        <v>14.31</v>
      </c>
      <c r="I411" s="137"/>
      <c r="J411" s="138">
        <f>ROUND(I411*H411,2)</f>
        <v>0</v>
      </c>
      <c r="K411" s="134" t="s">
        <v>156</v>
      </c>
      <c r="L411" s="33"/>
      <c r="M411" s="139" t="s">
        <v>28</v>
      </c>
      <c r="N411" s="140" t="s">
        <v>44</v>
      </c>
      <c r="P411" s="141">
        <f>O411*H411</f>
        <v>0</v>
      </c>
      <c r="Q411" s="141">
        <v>0</v>
      </c>
      <c r="R411" s="141">
        <f>Q411*H411</f>
        <v>0</v>
      </c>
      <c r="S411" s="141">
        <v>0.29499999999999998</v>
      </c>
      <c r="T411" s="142">
        <f>S411*H411</f>
        <v>4.2214499999999999</v>
      </c>
      <c r="AR411" s="143" t="s">
        <v>157</v>
      </c>
      <c r="AT411" s="143" t="s">
        <v>152</v>
      </c>
      <c r="AU411" s="143" t="s">
        <v>173</v>
      </c>
      <c r="AY411" s="18" t="s">
        <v>150</v>
      </c>
      <c r="BE411" s="144">
        <f>IF(N411="základní",J411,0)</f>
        <v>0</v>
      </c>
      <c r="BF411" s="144">
        <f>IF(N411="snížená",J411,0)</f>
        <v>0</v>
      </c>
      <c r="BG411" s="144">
        <f>IF(N411="zákl. přenesená",J411,0)</f>
        <v>0</v>
      </c>
      <c r="BH411" s="144">
        <f>IF(N411="sníž. přenesená",J411,0)</f>
        <v>0</v>
      </c>
      <c r="BI411" s="144">
        <f>IF(N411="nulová",J411,0)</f>
        <v>0</v>
      </c>
      <c r="BJ411" s="18" t="s">
        <v>80</v>
      </c>
      <c r="BK411" s="144">
        <f>ROUND(I411*H411,2)</f>
        <v>0</v>
      </c>
      <c r="BL411" s="18" t="s">
        <v>157</v>
      </c>
      <c r="BM411" s="143" t="s">
        <v>1236</v>
      </c>
    </row>
    <row r="412" spans="2:65" s="1" customFormat="1" ht="29.25">
      <c r="B412" s="33"/>
      <c r="D412" s="145" t="s">
        <v>159</v>
      </c>
      <c r="F412" s="146" t="s">
        <v>1237</v>
      </c>
      <c r="I412" s="147"/>
      <c r="L412" s="33"/>
      <c r="M412" s="148"/>
      <c r="T412" s="54"/>
      <c r="AT412" s="18" t="s">
        <v>159</v>
      </c>
      <c r="AU412" s="18" t="s">
        <v>173</v>
      </c>
    </row>
    <row r="413" spans="2:65" s="1" customFormat="1" ht="11.25">
      <c r="B413" s="33"/>
      <c r="D413" s="149" t="s">
        <v>161</v>
      </c>
      <c r="F413" s="150" t="s">
        <v>1238</v>
      </c>
      <c r="I413" s="147"/>
      <c r="L413" s="33"/>
      <c r="M413" s="148"/>
      <c r="T413" s="54"/>
      <c r="AT413" s="18" t="s">
        <v>161</v>
      </c>
      <c r="AU413" s="18" t="s">
        <v>173</v>
      </c>
    </row>
    <row r="414" spans="2:65" s="12" customFormat="1" ht="11.25">
      <c r="B414" s="151"/>
      <c r="D414" s="145" t="s">
        <v>163</v>
      </c>
      <c r="E414" s="152" t="s">
        <v>28</v>
      </c>
      <c r="F414" s="153" t="s">
        <v>1635</v>
      </c>
      <c r="H414" s="154">
        <v>14.31</v>
      </c>
      <c r="I414" s="155"/>
      <c r="L414" s="151"/>
      <c r="M414" s="156"/>
      <c r="T414" s="157"/>
      <c r="AT414" s="152" t="s">
        <v>163</v>
      </c>
      <c r="AU414" s="152" t="s">
        <v>173</v>
      </c>
      <c r="AV414" s="12" t="s">
        <v>82</v>
      </c>
      <c r="AW414" s="12" t="s">
        <v>35</v>
      </c>
      <c r="AX414" s="12" t="s">
        <v>80</v>
      </c>
      <c r="AY414" s="152" t="s">
        <v>150</v>
      </c>
    </row>
    <row r="415" spans="2:65" s="1" customFormat="1" ht="24.2" customHeight="1">
      <c r="B415" s="33"/>
      <c r="C415" s="132" t="s">
        <v>627</v>
      </c>
      <c r="D415" s="132" t="s">
        <v>152</v>
      </c>
      <c r="E415" s="133" t="s">
        <v>1239</v>
      </c>
      <c r="F415" s="134" t="s">
        <v>1240</v>
      </c>
      <c r="G415" s="135" t="s">
        <v>236</v>
      </c>
      <c r="H415" s="136">
        <v>18.32</v>
      </c>
      <c r="I415" s="137"/>
      <c r="J415" s="138">
        <f>ROUND(I415*H415,2)</f>
        <v>0</v>
      </c>
      <c r="K415" s="134" t="s">
        <v>156</v>
      </c>
      <c r="L415" s="33"/>
      <c r="M415" s="139" t="s">
        <v>28</v>
      </c>
      <c r="N415" s="140" t="s">
        <v>44</v>
      </c>
      <c r="P415" s="141">
        <f>O415*H415</f>
        <v>0</v>
      </c>
      <c r="Q415" s="141">
        <v>0</v>
      </c>
      <c r="R415" s="141">
        <f>Q415*H415</f>
        <v>0</v>
      </c>
      <c r="S415" s="141">
        <v>0.22</v>
      </c>
      <c r="T415" s="142">
        <f>S415*H415</f>
        <v>4.0304000000000002</v>
      </c>
      <c r="AR415" s="143" t="s">
        <v>157</v>
      </c>
      <c r="AT415" s="143" t="s">
        <v>152</v>
      </c>
      <c r="AU415" s="143" t="s">
        <v>173</v>
      </c>
      <c r="AY415" s="18" t="s">
        <v>150</v>
      </c>
      <c r="BE415" s="144">
        <f>IF(N415="základní",J415,0)</f>
        <v>0</v>
      </c>
      <c r="BF415" s="144">
        <f>IF(N415="snížená",J415,0)</f>
        <v>0</v>
      </c>
      <c r="BG415" s="144">
        <f>IF(N415="zákl. přenesená",J415,0)</f>
        <v>0</v>
      </c>
      <c r="BH415" s="144">
        <f>IF(N415="sníž. přenesená",J415,0)</f>
        <v>0</v>
      </c>
      <c r="BI415" s="144">
        <f>IF(N415="nulová",J415,0)</f>
        <v>0</v>
      </c>
      <c r="BJ415" s="18" t="s">
        <v>80</v>
      </c>
      <c r="BK415" s="144">
        <f>ROUND(I415*H415,2)</f>
        <v>0</v>
      </c>
      <c r="BL415" s="18" t="s">
        <v>157</v>
      </c>
      <c r="BM415" s="143" t="s">
        <v>1241</v>
      </c>
    </row>
    <row r="416" spans="2:65" s="1" customFormat="1" ht="39">
      <c r="B416" s="33"/>
      <c r="D416" s="145" t="s">
        <v>159</v>
      </c>
      <c r="F416" s="146" t="s">
        <v>1242</v>
      </c>
      <c r="I416" s="147"/>
      <c r="L416" s="33"/>
      <c r="M416" s="148"/>
      <c r="T416" s="54"/>
      <c r="AT416" s="18" t="s">
        <v>159</v>
      </c>
      <c r="AU416" s="18" t="s">
        <v>173</v>
      </c>
    </row>
    <row r="417" spans="2:65" s="1" customFormat="1" ht="11.25">
      <c r="B417" s="33"/>
      <c r="D417" s="149" t="s">
        <v>161</v>
      </c>
      <c r="F417" s="150" t="s">
        <v>1243</v>
      </c>
      <c r="I417" s="147"/>
      <c r="L417" s="33"/>
      <c r="M417" s="148"/>
      <c r="T417" s="54"/>
      <c r="AT417" s="18" t="s">
        <v>161</v>
      </c>
      <c r="AU417" s="18" t="s">
        <v>173</v>
      </c>
    </row>
    <row r="418" spans="2:65" s="12" customFormat="1" ht="11.25">
      <c r="B418" s="151"/>
      <c r="D418" s="145" t="s">
        <v>163</v>
      </c>
      <c r="E418" s="152" t="s">
        <v>28</v>
      </c>
      <c r="F418" s="153" t="s">
        <v>1636</v>
      </c>
      <c r="H418" s="154">
        <v>18.32</v>
      </c>
      <c r="I418" s="155"/>
      <c r="L418" s="151"/>
      <c r="M418" s="156"/>
      <c r="T418" s="157"/>
      <c r="AT418" s="152" t="s">
        <v>163</v>
      </c>
      <c r="AU418" s="152" t="s">
        <v>173</v>
      </c>
      <c r="AV418" s="12" t="s">
        <v>82</v>
      </c>
      <c r="AW418" s="12" t="s">
        <v>35</v>
      </c>
      <c r="AX418" s="12" t="s">
        <v>80</v>
      </c>
      <c r="AY418" s="152" t="s">
        <v>150</v>
      </c>
    </row>
    <row r="419" spans="2:65" s="1" customFormat="1" ht="16.5" customHeight="1">
      <c r="B419" s="33"/>
      <c r="C419" s="132" t="s">
        <v>633</v>
      </c>
      <c r="D419" s="132" t="s">
        <v>152</v>
      </c>
      <c r="E419" s="133" t="s">
        <v>761</v>
      </c>
      <c r="F419" s="134" t="s">
        <v>762</v>
      </c>
      <c r="G419" s="135" t="s">
        <v>394</v>
      </c>
      <c r="H419" s="136">
        <v>1.9</v>
      </c>
      <c r="I419" s="137"/>
      <c r="J419" s="138">
        <f>ROUND(I419*H419,2)</f>
        <v>0</v>
      </c>
      <c r="K419" s="134" t="s">
        <v>156</v>
      </c>
      <c r="L419" s="33"/>
      <c r="M419" s="139" t="s">
        <v>28</v>
      </c>
      <c r="N419" s="140" t="s">
        <v>44</v>
      </c>
      <c r="P419" s="141">
        <f>O419*H419</f>
        <v>0</v>
      </c>
      <c r="Q419" s="141">
        <v>0</v>
      </c>
      <c r="R419" s="141">
        <f>Q419*H419</f>
        <v>0</v>
      </c>
      <c r="S419" s="141">
        <v>0.28999999999999998</v>
      </c>
      <c r="T419" s="142">
        <f>S419*H419</f>
        <v>0.55099999999999993</v>
      </c>
      <c r="AR419" s="143" t="s">
        <v>157</v>
      </c>
      <c r="AT419" s="143" t="s">
        <v>152</v>
      </c>
      <c r="AU419" s="143" t="s">
        <v>173</v>
      </c>
      <c r="AY419" s="18" t="s">
        <v>150</v>
      </c>
      <c r="BE419" s="144">
        <f>IF(N419="základní",J419,0)</f>
        <v>0</v>
      </c>
      <c r="BF419" s="144">
        <f>IF(N419="snížená",J419,0)</f>
        <v>0</v>
      </c>
      <c r="BG419" s="144">
        <f>IF(N419="zákl. přenesená",J419,0)</f>
        <v>0</v>
      </c>
      <c r="BH419" s="144">
        <f>IF(N419="sníž. přenesená",J419,0)</f>
        <v>0</v>
      </c>
      <c r="BI419" s="144">
        <f>IF(N419="nulová",J419,0)</f>
        <v>0</v>
      </c>
      <c r="BJ419" s="18" t="s">
        <v>80</v>
      </c>
      <c r="BK419" s="144">
        <f>ROUND(I419*H419,2)</f>
        <v>0</v>
      </c>
      <c r="BL419" s="18" t="s">
        <v>157</v>
      </c>
      <c r="BM419" s="143" t="s">
        <v>763</v>
      </c>
    </row>
    <row r="420" spans="2:65" s="1" customFormat="1" ht="29.25">
      <c r="B420" s="33"/>
      <c r="D420" s="145" t="s">
        <v>159</v>
      </c>
      <c r="F420" s="146" t="s">
        <v>764</v>
      </c>
      <c r="I420" s="147"/>
      <c r="L420" s="33"/>
      <c r="M420" s="148"/>
      <c r="T420" s="54"/>
      <c r="AT420" s="18" t="s">
        <v>159</v>
      </c>
      <c r="AU420" s="18" t="s">
        <v>173</v>
      </c>
    </row>
    <row r="421" spans="2:65" s="1" customFormat="1" ht="11.25">
      <c r="B421" s="33"/>
      <c r="D421" s="149" t="s">
        <v>161</v>
      </c>
      <c r="F421" s="150" t="s">
        <v>765</v>
      </c>
      <c r="I421" s="147"/>
      <c r="L421" s="33"/>
      <c r="M421" s="148"/>
      <c r="T421" s="54"/>
      <c r="AT421" s="18" t="s">
        <v>161</v>
      </c>
      <c r="AU421" s="18" t="s">
        <v>173</v>
      </c>
    </row>
    <row r="422" spans="2:65" s="12" customFormat="1" ht="11.25">
      <c r="B422" s="151"/>
      <c r="D422" s="145" t="s">
        <v>163</v>
      </c>
      <c r="E422" s="152" t="s">
        <v>28</v>
      </c>
      <c r="F422" s="153" t="s">
        <v>1637</v>
      </c>
      <c r="H422" s="154">
        <v>1.9</v>
      </c>
      <c r="I422" s="155"/>
      <c r="L422" s="151"/>
      <c r="M422" s="156"/>
      <c r="T422" s="157"/>
      <c r="AT422" s="152" t="s">
        <v>163</v>
      </c>
      <c r="AU422" s="152" t="s">
        <v>173</v>
      </c>
      <c r="AV422" s="12" t="s">
        <v>82</v>
      </c>
      <c r="AW422" s="12" t="s">
        <v>35</v>
      </c>
      <c r="AX422" s="12" t="s">
        <v>80</v>
      </c>
      <c r="AY422" s="152" t="s">
        <v>150</v>
      </c>
    </row>
    <row r="423" spans="2:65" s="1" customFormat="1" ht="16.5" customHeight="1">
      <c r="B423" s="33"/>
      <c r="C423" s="132" t="s">
        <v>639</v>
      </c>
      <c r="D423" s="132" t="s">
        <v>152</v>
      </c>
      <c r="E423" s="133" t="s">
        <v>1247</v>
      </c>
      <c r="F423" s="134" t="s">
        <v>1248</v>
      </c>
      <c r="G423" s="135" t="s">
        <v>394</v>
      </c>
      <c r="H423" s="136">
        <v>15.7</v>
      </c>
      <c r="I423" s="137"/>
      <c r="J423" s="138">
        <f>ROUND(I423*H423,2)</f>
        <v>0</v>
      </c>
      <c r="K423" s="134" t="s">
        <v>156</v>
      </c>
      <c r="L423" s="33"/>
      <c r="M423" s="139" t="s">
        <v>28</v>
      </c>
      <c r="N423" s="140" t="s">
        <v>44</v>
      </c>
      <c r="P423" s="141">
        <f>O423*H423</f>
        <v>0</v>
      </c>
      <c r="Q423" s="141">
        <v>0</v>
      </c>
      <c r="R423" s="141">
        <f>Q423*H423</f>
        <v>0</v>
      </c>
      <c r="S423" s="141">
        <v>0.20499999999999999</v>
      </c>
      <c r="T423" s="142">
        <f>S423*H423</f>
        <v>3.2184999999999997</v>
      </c>
      <c r="AR423" s="143" t="s">
        <v>157</v>
      </c>
      <c r="AT423" s="143" t="s">
        <v>152</v>
      </c>
      <c r="AU423" s="143" t="s">
        <v>173</v>
      </c>
      <c r="AY423" s="18" t="s">
        <v>150</v>
      </c>
      <c r="BE423" s="144">
        <f>IF(N423="základní",J423,0)</f>
        <v>0</v>
      </c>
      <c r="BF423" s="144">
        <f>IF(N423="snížená",J423,0)</f>
        <v>0</v>
      </c>
      <c r="BG423" s="144">
        <f>IF(N423="zákl. přenesená",J423,0)</f>
        <v>0</v>
      </c>
      <c r="BH423" s="144">
        <f>IF(N423="sníž. přenesená",J423,0)</f>
        <v>0</v>
      </c>
      <c r="BI423" s="144">
        <f>IF(N423="nulová",J423,0)</f>
        <v>0</v>
      </c>
      <c r="BJ423" s="18" t="s">
        <v>80</v>
      </c>
      <c r="BK423" s="144">
        <f>ROUND(I423*H423,2)</f>
        <v>0</v>
      </c>
      <c r="BL423" s="18" t="s">
        <v>157</v>
      </c>
      <c r="BM423" s="143" t="s">
        <v>1249</v>
      </c>
    </row>
    <row r="424" spans="2:65" s="1" customFormat="1" ht="29.25">
      <c r="B424" s="33"/>
      <c r="D424" s="145" t="s">
        <v>159</v>
      </c>
      <c r="F424" s="146" t="s">
        <v>1250</v>
      </c>
      <c r="I424" s="147"/>
      <c r="L424" s="33"/>
      <c r="M424" s="148"/>
      <c r="T424" s="54"/>
      <c r="AT424" s="18" t="s">
        <v>159</v>
      </c>
      <c r="AU424" s="18" t="s">
        <v>173</v>
      </c>
    </row>
    <row r="425" spans="2:65" s="1" customFormat="1" ht="11.25">
      <c r="B425" s="33"/>
      <c r="D425" s="149" t="s">
        <v>161</v>
      </c>
      <c r="F425" s="150" t="s">
        <v>1251</v>
      </c>
      <c r="I425" s="147"/>
      <c r="L425" s="33"/>
      <c r="M425" s="148"/>
      <c r="T425" s="54"/>
      <c r="AT425" s="18" t="s">
        <v>161</v>
      </c>
      <c r="AU425" s="18" t="s">
        <v>173</v>
      </c>
    </row>
    <row r="426" spans="2:65" s="12" customFormat="1" ht="11.25">
      <c r="B426" s="151"/>
      <c r="D426" s="145" t="s">
        <v>163</v>
      </c>
      <c r="E426" s="152" t="s">
        <v>28</v>
      </c>
      <c r="F426" s="153" t="s">
        <v>1638</v>
      </c>
      <c r="H426" s="154">
        <v>15.7</v>
      </c>
      <c r="I426" s="155"/>
      <c r="L426" s="151"/>
      <c r="M426" s="156"/>
      <c r="T426" s="157"/>
      <c r="AT426" s="152" t="s">
        <v>163</v>
      </c>
      <c r="AU426" s="152" t="s">
        <v>173</v>
      </c>
      <c r="AV426" s="12" t="s">
        <v>82</v>
      </c>
      <c r="AW426" s="12" t="s">
        <v>35</v>
      </c>
      <c r="AX426" s="12" t="s">
        <v>80</v>
      </c>
      <c r="AY426" s="152" t="s">
        <v>150</v>
      </c>
    </row>
    <row r="427" spans="2:65" s="1" customFormat="1" ht="16.5" customHeight="1">
      <c r="B427" s="33"/>
      <c r="C427" s="132" t="s">
        <v>646</v>
      </c>
      <c r="D427" s="132" t="s">
        <v>152</v>
      </c>
      <c r="E427" s="133" t="s">
        <v>768</v>
      </c>
      <c r="F427" s="134" t="s">
        <v>769</v>
      </c>
      <c r="G427" s="135" t="s">
        <v>394</v>
      </c>
      <c r="H427" s="136">
        <v>35.1</v>
      </c>
      <c r="I427" s="137"/>
      <c r="J427" s="138">
        <f>ROUND(I427*H427,2)</f>
        <v>0</v>
      </c>
      <c r="K427" s="134" t="s">
        <v>156</v>
      </c>
      <c r="L427" s="33"/>
      <c r="M427" s="139" t="s">
        <v>28</v>
      </c>
      <c r="N427" s="140" t="s">
        <v>44</v>
      </c>
      <c r="P427" s="141">
        <f>O427*H427</f>
        <v>0</v>
      </c>
      <c r="Q427" s="141">
        <v>0</v>
      </c>
      <c r="R427" s="141">
        <f>Q427*H427</f>
        <v>0</v>
      </c>
      <c r="S427" s="141">
        <v>0.115</v>
      </c>
      <c r="T427" s="142">
        <f>S427*H427</f>
        <v>4.0365000000000002</v>
      </c>
      <c r="AR427" s="143" t="s">
        <v>157</v>
      </c>
      <c r="AT427" s="143" t="s">
        <v>152</v>
      </c>
      <c r="AU427" s="143" t="s">
        <v>173</v>
      </c>
      <c r="AY427" s="18" t="s">
        <v>150</v>
      </c>
      <c r="BE427" s="144">
        <f>IF(N427="základní",J427,0)</f>
        <v>0</v>
      </c>
      <c r="BF427" s="144">
        <f>IF(N427="snížená",J427,0)</f>
        <v>0</v>
      </c>
      <c r="BG427" s="144">
        <f>IF(N427="zákl. přenesená",J427,0)</f>
        <v>0</v>
      </c>
      <c r="BH427" s="144">
        <f>IF(N427="sníž. přenesená",J427,0)</f>
        <v>0</v>
      </c>
      <c r="BI427" s="144">
        <f>IF(N427="nulová",J427,0)</f>
        <v>0</v>
      </c>
      <c r="BJ427" s="18" t="s">
        <v>80</v>
      </c>
      <c r="BK427" s="144">
        <f>ROUND(I427*H427,2)</f>
        <v>0</v>
      </c>
      <c r="BL427" s="18" t="s">
        <v>157</v>
      </c>
      <c r="BM427" s="143" t="s">
        <v>770</v>
      </c>
    </row>
    <row r="428" spans="2:65" s="1" customFormat="1" ht="29.25">
      <c r="B428" s="33"/>
      <c r="D428" s="145" t="s">
        <v>159</v>
      </c>
      <c r="F428" s="146" t="s">
        <v>771</v>
      </c>
      <c r="I428" s="147"/>
      <c r="L428" s="33"/>
      <c r="M428" s="148"/>
      <c r="T428" s="54"/>
      <c r="AT428" s="18" t="s">
        <v>159</v>
      </c>
      <c r="AU428" s="18" t="s">
        <v>173</v>
      </c>
    </row>
    <row r="429" spans="2:65" s="1" customFormat="1" ht="11.25">
      <c r="B429" s="33"/>
      <c r="D429" s="149" t="s">
        <v>161</v>
      </c>
      <c r="F429" s="150" t="s">
        <v>772</v>
      </c>
      <c r="I429" s="147"/>
      <c r="L429" s="33"/>
      <c r="M429" s="148"/>
      <c r="T429" s="54"/>
      <c r="AT429" s="18" t="s">
        <v>161</v>
      </c>
      <c r="AU429" s="18" t="s">
        <v>173</v>
      </c>
    </row>
    <row r="430" spans="2:65" s="12" customFormat="1" ht="11.25">
      <c r="B430" s="151"/>
      <c r="D430" s="145" t="s">
        <v>163</v>
      </c>
      <c r="E430" s="152" t="s">
        <v>28</v>
      </c>
      <c r="F430" s="153" t="s">
        <v>1639</v>
      </c>
      <c r="H430" s="154">
        <v>35.1</v>
      </c>
      <c r="I430" s="155"/>
      <c r="L430" s="151"/>
      <c r="M430" s="156"/>
      <c r="T430" s="157"/>
      <c r="AT430" s="152" t="s">
        <v>163</v>
      </c>
      <c r="AU430" s="152" t="s">
        <v>173</v>
      </c>
      <c r="AV430" s="12" t="s">
        <v>82</v>
      </c>
      <c r="AW430" s="12" t="s">
        <v>35</v>
      </c>
      <c r="AX430" s="12" t="s">
        <v>73</v>
      </c>
      <c r="AY430" s="152" t="s">
        <v>150</v>
      </c>
    </row>
    <row r="431" spans="2:65" s="13" customFormat="1" ht="11.25">
      <c r="B431" s="158"/>
      <c r="D431" s="145" t="s">
        <v>163</v>
      </c>
      <c r="E431" s="159" t="s">
        <v>28</v>
      </c>
      <c r="F431" s="160" t="s">
        <v>167</v>
      </c>
      <c r="H431" s="161">
        <v>35.1</v>
      </c>
      <c r="I431" s="162"/>
      <c r="L431" s="158"/>
      <c r="M431" s="163"/>
      <c r="T431" s="164"/>
      <c r="AT431" s="159" t="s">
        <v>163</v>
      </c>
      <c r="AU431" s="159" t="s">
        <v>173</v>
      </c>
      <c r="AV431" s="13" t="s">
        <v>157</v>
      </c>
      <c r="AW431" s="13" t="s">
        <v>35</v>
      </c>
      <c r="AX431" s="13" t="s">
        <v>80</v>
      </c>
      <c r="AY431" s="159" t="s">
        <v>150</v>
      </c>
    </row>
    <row r="432" spans="2:65" s="11" customFormat="1" ht="22.9" customHeight="1">
      <c r="B432" s="120"/>
      <c r="D432" s="121" t="s">
        <v>72</v>
      </c>
      <c r="E432" s="130" t="s">
        <v>793</v>
      </c>
      <c r="F432" s="130" t="s">
        <v>794</v>
      </c>
      <c r="I432" s="123"/>
      <c r="J432" s="131">
        <f>BK432</f>
        <v>0</v>
      </c>
      <c r="L432" s="120"/>
      <c r="M432" s="125"/>
      <c r="P432" s="126">
        <f>SUM(P433:P477)</f>
        <v>0</v>
      </c>
      <c r="R432" s="126">
        <f>SUM(R433:R477)</f>
        <v>0</v>
      </c>
      <c r="T432" s="127">
        <f>SUM(T433:T477)</f>
        <v>0</v>
      </c>
      <c r="AR432" s="121" t="s">
        <v>80</v>
      </c>
      <c r="AT432" s="128" t="s">
        <v>72</v>
      </c>
      <c r="AU432" s="128" t="s">
        <v>80</v>
      </c>
      <c r="AY432" s="121" t="s">
        <v>150</v>
      </c>
      <c r="BK432" s="129">
        <f>SUM(BK433:BK477)</f>
        <v>0</v>
      </c>
    </row>
    <row r="433" spans="2:65" s="1" customFormat="1" ht="21.75" customHeight="1">
      <c r="B433" s="33"/>
      <c r="C433" s="132" t="s">
        <v>653</v>
      </c>
      <c r="D433" s="132" t="s">
        <v>152</v>
      </c>
      <c r="E433" s="133" t="s">
        <v>796</v>
      </c>
      <c r="F433" s="134" t="s">
        <v>797</v>
      </c>
      <c r="G433" s="135" t="s">
        <v>199</v>
      </c>
      <c r="H433" s="136">
        <v>5.9169999999999998</v>
      </c>
      <c r="I433" s="137"/>
      <c r="J433" s="138">
        <f>ROUND(I433*H433,2)</f>
        <v>0</v>
      </c>
      <c r="K433" s="134" t="s">
        <v>156</v>
      </c>
      <c r="L433" s="33"/>
      <c r="M433" s="139" t="s">
        <v>28</v>
      </c>
      <c r="N433" s="140" t="s">
        <v>44</v>
      </c>
      <c r="P433" s="141">
        <f>O433*H433</f>
        <v>0</v>
      </c>
      <c r="Q433" s="141">
        <v>0</v>
      </c>
      <c r="R433" s="141">
        <f>Q433*H433</f>
        <v>0</v>
      </c>
      <c r="S433" s="141">
        <v>0</v>
      </c>
      <c r="T433" s="142">
        <f>S433*H433</f>
        <v>0</v>
      </c>
      <c r="AR433" s="143" t="s">
        <v>157</v>
      </c>
      <c r="AT433" s="143" t="s">
        <v>152</v>
      </c>
      <c r="AU433" s="143" t="s">
        <v>82</v>
      </c>
      <c r="AY433" s="18" t="s">
        <v>150</v>
      </c>
      <c r="BE433" s="144">
        <f>IF(N433="základní",J433,0)</f>
        <v>0</v>
      </c>
      <c r="BF433" s="144">
        <f>IF(N433="snížená",J433,0)</f>
        <v>0</v>
      </c>
      <c r="BG433" s="144">
        <f>IF(N433="zákl. přenesená",J433,0)</f>
        <v>0</v>
      </c>
      <c r="BH433" s="144">
        <f>IF(N433="sníž. přenesená",J433,0)</f>
        <v>0</v>
      </c>
      <c r="BI433" s="144">
        <f>IF(N433="nulová",J433,0)</f>
        <v>0</v>
      </c>
      <c r="BJ433" s="18" t="s">
        <v>80</v>
      </c>
      <c r="BK433" s="144">
        <f>ROUND(I433*H433,2)</f>
        <v>0</v>
      </c>
      <c r="BL433" s="18" t="s">
        <v>157</v>
      </c>
      <c r="BM433" s="143" t="s">
        <v>798</v>
      </c>
    </row>
    <row r="434" spans="2:65" s="1" customFormat="1" ht="19.5">
      <c r="B434" s="33"/>
      <c r="D434" s="145" t="s">
        <v>159</v>
      </c>
      <c r="F434" s="146" t="s">
        <v>799</v>
      </c>
      <c r="I434" s="147"/>
      <c r="L434" s="33"/>
      <c r="M434" s="148"/>
      <c r="T434" s="54"/>
      <c r="AT434" s="18" t="s">
        <v>159</v>
      </c>
      <c r="AU434" s="18" t="s">
        <v>82</v>
      </c>
    </row>
    <row r="435" spans="2:65" s="1" customFormat="1" ht="11.25">
      <c r="B435" s="33"/>
      <c r="D435" s="149" t="s">
        <v>161</v>
      </c>
      <c r="F435" s="150" t="s">
        <v>800</v>
      </c>
      <c r="I435" s="147"/>
      <c r="L435" s="33"/>
      <c r="M435" s="148"/>
      <c r="T435" s="54"/>
      <c r="AT435" s="18" t="s">
        <v>161</v>
      </c>
      <c r="AU435" s="18" t="s">
        <v>82</v>
      </c>
    </row>
    <row r="436" spans="2:65" s="12" customFormat="1" ht="22.5">
      <c r="B436" s="151"/>
      <c r="D436" s="145" t="s">
        <v>163</v>
      </c>
      <c r="E436" s="152" t="s">
        <v>28</v>
      </c>
      <c r="F436" s="153" t="s">
        <v>1640</v>
      </c>
      <c r="H436" s="154">
        <v>5.9169999999999998</v>
      </c>
      <c r="I436" s="155"/>
      <c r="L436" s="151"/>
      <c r="M436" s="156"/>
      <c r="T436" s="157"/>
      <c r="AT436" s="152" t="s">
        <v>163</v>
      </c>
      <c r="AU436" s="152" t="s">
        <v>82</v>
      </c>
      <c r="AV436" s="12" t="s">
        <v>82</v>
      </c>
      <c r="AW436" s="12" t="s">
        <v>35</v>
      </c>
      <c r="AX436" s="12" t="s">
        <v>73</v>
      </c>
      <c r="AY436" s="152" t="s">
        <v>150</v>
      </c>
    </row>
    <row r="437" spans="2:65" s="13" customFormat="1" ht="11.25">
      <c r="B437" s="158"/>
      <c r="D437" s="145" t="s">
        <v>163</v>
      </c>
      <c r="E437" s="159" t="s">
        <v>28</v>
      </c>
      <c r="F437" s="160" t="s">
        <v>167</v>
      </c>
      <c r="H437" s="161">
        <v>5.9169999999999998</v>
      </c>
      <c r="I437" s="162"/>
      <c r="L437" s="158"/>
      <c r="M437" s="163"/>
      <c r="T437" s="164"/>
      <c r="AT437" s="159" t="s">
        <v>163</v>
      </c>
      <c r="AU437" s="159" t="s">
        <v>82</v>
      </c>
      <c r="AV437" s="13" t="s">
        <v>157</v>
      </c>
      <c r="AW437" s="13" t="s">
        <v>35</v>
      </c>
      <c r="AX437" s="13" t="s">
        <v>80</v>
      </c>
      <c r="AY437" s="159" t="s">
        <v>150</v>
      </c>
    </row>
    <row r="438" spans="2:65" s="1" customFormat="1" ht="24.2" customHeight="1">
      <c r="B438" s="33"/>
      <c r="C438" s="132" t="s">
        <v>660</v>
      </c>
      <c r="D438" s="132" t="s">
        <v>152</v>
      </c>
      <c r="E438" s="133" t="s">
        <v>803</v>
      </c>
      <c r="F438" s="134" t="s">
        <v>804</v>
      </c>
      <c r="G438" s="135" t="s">
        <v>199</v>
      </c>
      <c r="H438" s="136">
        <v>53.256999999999998</v>
      </c>
      <c r="I438" s="137"/>
      <c r="J438" s="138">
        <f>ROUND(I438*H438,2)</f>
        <v>0</v>
      </c>
      <c r="K438" s="134" t="s">
        <v>156</v>
      </c>
      <c r="L438" s="33"/>
      <c r="M438" s="139" t="s">
        <v>28</v>
      </c>
      <c r="N438" s="140" t="s">
        <v>44</v>
      </c>
      <c r="P438" s="141">
        <f>O438*H438</f>
        <v>0</v>
      </c>
      <c r="Q438" s="141">
        <v>0</v>
      </c>
      <c r="R438" s="141">
        <f>Q438*H438</f>
        <v>0</v>
      </c>
      <c r="S438" s="141">
        <v>0</v>
      </c>
      <c r="T438" s="142">
        <f>S438*H438</f>
        <v>0</v>
      </c>
      <c r="AR438" s="143" t="s">
        <v>157</v>
      </c>
      <c r="AT438" s="143" t="s">
        <v>152</v>
      </c>
      <c r="AU438" s="143" t="s">
        <v>82</v>
      </c>
      <c r="AY438" s="18" t="s">
        <v>150</v>
      </c>
      <c r="BE438" s="144">
        <f>IF(N438="základní",J438,0)</f>
        <v>0</v>
      </c>
      <c r="BF438" s="144">
        <f>IF(N438="snížená",J438,0)</f>
        <v>0</v>
      </c>
      <c r="BG438" s="144">
        <f>IF(N438="zákl. přenesená",J438,0)</f>
        <v>0</v>
      </c>
      <c r="BH438" s="144">
        <f>IF(N438="sníž. přenesená",J438,0)</f>
        <v>0</v>
      </c>
      <c r="BI438" s="144">
        <f>IF(N438="nulová",J438,0)</f>
        <v>0</v>
      </c>
      <c r="BJ438" s="18" t="s">
        <v>80</v>
      </c>
      <c r="BK438" s="144">
        <f>ROUND(I438*H438,2)</f>
        <v>0</v>
      </c>
      <c r="BL438" s="18" t="s">
        <v>157</v>
      </c>
      <c r="BM438" s="143" t="s">
        <v>805</v>
      </c>
    </row>
    <row r="439" spans="2:65" s="1" customFormat="1" ht="19.5">
      <c r="B439" s="33"/>
      <c r="D439" s="145" t="s">
        <v>159</v>
      </c>
      <c r="F439" s="146" t="s">
        <v>806</v>
      </c>
      <c r="I439" s="147"/>
      <c r="L439" s="33"/>
      <c r="M439" s="148"/>
      <c r="T439" s="54"/>
      <c r="AT439" s="18" t="s">
        <v>159</v>
      </c>
      <c r="AU439" s="18" t="s">
        <v>82</v>
      </c>
    </row>
    <row r="440" spans="2:65" s="1" customFormat="1" ht="11.25">
      <c r="B440" s="33"/>
      <c r="D440" s="149" t="s">
        <v>161</v>
      </c>
      <c r="F440" s="150" t="s">
        <v>807</v>
      </c>
      <c r="I440" s="147"/>
      <c r="L440" s="33"/>
      <c r="M440" s="148"/>
      <c r="T440" s="54"/>
      <c r="AT440" s="18" t="s">
        <v>161</v>
      </c>
      <c r="AU440" s="18" t="s">
        <v>82</v>
      </c>
    </row>
    <row r="441" spans="2:65" s="1" customFormat="1" ht="19.5">
      <c r="B441" s="33"/>
      <c r="D441" s="145" t="s">
        <v>192</v>
      </c>
      <c r="F441" s="165" t="s">
        <v>193</v>
      </c>
      <c r="I441" s="147"/>
      <c r="L441" s="33"/>
      <c r="M441" s="148"/>
      <c r="T441" s="54"/>
      <c r="AT441" s="18" t="s">
        <v>192</v>
      </c>
      <c r="AU441" s="18" t="s">
        <v>82</v>
      </c>
    </row>
    <row r="442" spans="2:65" s="12" customFormat="1" ht="22.5">
      <c r="B442" s="151"/>
      <c r="D442" s="145" t="s">
        <v>163</v>
      </c>
      <c r="E442" s="152" t="s">
        <v>28</v>
      </c>
      <c r="F442" s="153" t="s">
        <v>1641</v>
      </c>
      <c r="H442" s="154">
        <v>53.256999999999998</v>
      </c>
      <c r="I442" s="155"/>
      <c r="L442" s="151"/>
      <c r="M442" s="156"/>
      <c r="T442" s="157"/>
      <c r="AT442" s="152" t="s">
        <v>163</v>
      </c>
      <c r="AU442" s="152" t="s">
        <v>82</v>
      </c>
      <c r="AV442" s="12" t="s">
        <v>82</v>
      </c>
      <c r="AW442" s="12" t="s">
        <v>35</v>
      </c>
      <c r="AX442" s="12" t="s">
        <v>73</v>
      </c>
      <c r="AY442" s="152" t="s">
        <v>150</v>
      </c>
    </row>
    <row r="443" spans="2:65" s="13" customFormat="1" ht="11.25">
      <c r="B443" s="158"/>
      <c r="D443" s="145" t="s">
        <v>163</v>
      </c>
      <c r="E443" s="159" t="s">
        <v>28</v>
      </c>
      <c r="F443" s="160" t="s">
        <v>167</v>
      </c>
      <c r="H443" s="161">
        <v>53.256999999999998</v>
      </c>
      <c r="I443" s="162"/>
      <c r="L443" s="158"/>
      <c r="M443" s="163"/>
      <c r="T443" s="164"/>
      <c r="AT443" s="159" t="s">
        <v>163</v>
      </c>
      <c r="AU443" s="159" t="s">
        <v>82</v>
      </c>
      <c r="AV443" s="13" t="s">
        <v>157</v>
      </c>
      <c r="AW443" s="13" t="s">
        <v>35</v>
      </c>
      <c r="AX443" s="13" t="s">
        <v>80</v>
      </c>
      <c r="AY443" s="159" t="s">
        <v>150</v>
      </c>
    </row>
    <row r="444" spans="2:65" s="1" customFormat="1" ht="21.75" customHeight="1">
      <c r="B444" s="33"/>
      <c r="C444" s="132" t="s">
        <v>666</v>
      </c>
      <c r="D444" s="132" t="s">
        <v>152</v>
      </c>
      <c r="E444" s="133" t="s">
        <v>811</v>
      </c>
      <c r="F444" s="134" t="s">
        <v>812</v>
      </c>
      <c r="G444" s="135" t="s">
        <v>199</v>
      </c>
      <c r="H444" s="136">
        <v>13.109</v>
      </c>
      <c r="I444" s="137"/>
      <c r="J444" s="138">
        <f>ROUND(I444*H444,2)</f>
        <v>0</v>
      </c>
      <c r="K444" s="134" t="s">
        <v>156</v>
      </c>
      <c r="L444" s="33"/>
      <c r="M444" s="139" t="s">
        <v>28</v>
      </c>
      <c r="N444" s="140" t="s">
        <v>44</v>
      </c>
      <c r="P444" s="141">
        <f>O444*H444</f>
        <v>0</v>
      </c>
      <c r="Q444" s="141">
        <v>0</v>
      </c>
      <c r="R444" s="141">
        <f>Q444*H444</f>
        <v>0</v>
      </c>
      <c r="S444" s="141">
        <v>0</v>
      </c>
      <c r="T444" s="142">
        <f>S444*H444</f>
        <v>0</v>
      </c>
      <c r="AR444" s="143" t="s">
        <v>157</v>
      </c>
      <c r="AT444" s="143" t="s">
        <v>152</v>
      </c>
      <c r="AU444" s="143" t="s">
        <v>82</v>
      </c>
      <c r="AY444" s="18" t="s">
        <v>150</v>
      </c>
      <c r="BE444" s="144">
        <f>IF(N444="základní",J444,0)</f>
        <v>0</v>
      </c>
      <c r="BF444" s="144">
        <f>IF(N444="snížená",J444,0)</f>
        <v>0</v>
      </c>
      <c r="BG444" s="144">
        <f>IF(N444="zákl. přenesená",J444,0)</f>
        <v>0</v>
      </c>
      <c r="BH444" s="144">
        <f>IF(N444="sníž. přenesená",J444,0)</f>
        <v>0</v>
      </c>
      <c r="BI444" s="144">
        <f>IF(N444="nulová",J444,0)</f>
        <v>0</v>
      </c>
      <c r="BJ444" s="18" t="s">
        <v>80</v>
      </c>
      <c r="BK444" s="144">
        <f>ROUND(I444*H444,2)</f>
        <v>0</v>
      </c>
      <c r="BL444" s="18" t="s">
        <v>157</v>
      </c>
      <c r="BM444" s="143" t="s">
        <v>813</v>
      </c>
    </row>
    <row r="445" spans="2:65" s="1" customFormat="1" ht="19.5">
      <c r="B445" s="33"/>
      <c r="D445" s="145" t="s">
        <v>159</v>
      </c>
      <c r="F445" s="146" t="s">
        <v>814</v>
      </c>
      <c r="I445" s="147"/>
      <c r="L445" s="33"/>
      <c r="M445" s="148"/>
      <c r="T445" s="54"/>
      <c r="AT445" s="18" t="s">
        <v>159</v>
      </c>
      <c r="AU445" s="18" t="s">
        <v>82</v>
      </c>
    </row>
    <row r="446" spans="2:65" s="1" customFormat="1" ht="11.25">
      <c r="B446" s="33"/>
      <c r="D446" s="149" t="s">
        <v>161</v>
      </c>
      <c r="F446" s="150" t="s">
        <v>815</v>
      </c>
      <c r="I446" s="147"/>
      <c r="L446" s="33"/>
      <c r="M446" s="148"/>
      <c r="T446" s="54"/>
      <c r="AT446" s="18" t="s">
        <v>161</v>
      </c>
      <c r="AU446" s="18" t="s">
        <v>82</v>
      </c>
    </row>
    <row r="447" spans="2:65" s="12" customFormat="1" ht="22.5">
      <c r="B447" s="151"/>
      <c r="D447" s="145" t="s">
        <v>163</v>
      </c>
      <c r="E447" s="152" t="s">
        <v>28</v>
      </c>
      <c r="F447" s="153" t="s">
        <v>1642</v>
      </c>
      <c r="H447" s="154">
        <v>7.4189999999999996</v>
      </c>
      <c r="I447" s="155"/>
      <c r="L447" s="151"/>
      <c r="M447" s="156"/>
      <c r="T447" s="157"/>
      <c r="AT447" s="152" t="s">
        <v>163</v>
      </c>
      <c r="AU447" s="152" t="s">
        <v>82</v>
      </c>
      <c r="AV447" s="12" t="s">
        <v>82</v>
      </c>
      <c r="AW447" s="12" t="s">
        <v>35</v>
      </c>
      <c r="AX447" s="12" t="s">
        <v>73</v>
      </c>
      <c r="AY447" s="152" t="s">
        <v>150</v>
      </c>
    </row>
    <row r="448" spans="2:65" s="12" customFormat="1" ht="11.25">
      <c r="B448" s="151"/>
      <c r="D448" s="145" t="s">
        <v>163</v>
      </c>
      <c r="E448" s="152" t="s">
        <v>28</v>
      </c>
      <c r="F448" s="153" t="s">
        <v>1643</v>
      </c>
      <c r="H448" s="154">
        <v>4.03</v>
      </c>
      <c r="I448" s="155"/>
      <c r="L448" s="151"/>
      <c r="M448" s="156"/>
      <c r="T448" s="157"/>
      <c r="AT448" s="152" t="s">
        <v>163</v>
      </c>
      <c r="AU448" s="152" t="s">
        <v>82</v>
      </c>
      <c r="AV448" s="12" t="s">
        <v>82</v>
      </c>
      <c r="AW448" s="12" t="s">
        <v>35</v>
      </c>
      <c r="AX448" s="12" t="s">
        <v>73</v>
      </c>
      <c r="AY448" s="152" t="s">
        <v>150</v>
      </c>
    </row>
    <row r="449" spans="2:65" s="12" customFormat="1" ht="22.5">
      <c r="B449" s="151"/>
      <c r="D449" s="145" t="s">
        <v>163</v>
      </c>
      <c r="E449" s="152" t="s">
        <v>28</v>
      </c>
      <c r="F449" s="153" t="s">
        <v>1644</v>
      </c>
      <c r="H449" s="154">
        <v>1.66</v>
      </c>
      <c r="I449" s="155"/>
      <c r="L449" s="151"/>
      <c r="M449" s="156"/>
      <c r="T449" s="157"/>
      <c r="AT449" s="152" t="s">
        <v>163</v>
      </c>
      <c r="AU449" s="152" t="s">
        <v>82</v>
      </c>
      <c r="AV449" s="12" t="s">
        <v>82</v>
      </c>
      <c r="AW449" s="12" t="s">
        <v>35</v>
      </c>
      <c r="AX449" s="12" t="s">
        <v>73</v>
      </c>
      <c r="AY449" s="152" t="s">
        <v>150</v>
      </c>
    </row>
    <row r="450" spans="2:65" s="13" customFormat="1" ht="11.25">
      <c r="B450" s="158"/>
      <c r="D450" s="145" t="s">
        <v>163</v>
      </c>
      <c r="E450" s="159" t="s">
        <v>28</v>
      </c>
      <c r="F450" s="160" t="s">
        <v>167</v>
      </c>
      <c r="H450" s="161">
        <v>13.109</v>
      </c>
      <c r="I450" s="162"/>
      <c r="L450" s="158"/>
      <c r="M450" s="163"/>
      <c r="T450" s="164"/>
      <c r="AT450" s="159" t="s">
        <v>163</v>
      </c>
      <c r="AU450" s="159" t="s">
        <v>82</v>
      </c>
      <c r="AV450" s="13" t="s">
        <v>157</v>
      </c>
      <c r="AW450" s="13" t="s">
        <v>35</v>
      </c>
      <c r="AX450" s="13" t="s">
        <v>80</v>
      </c>
      <c r="AY450" s="159" t="s">
        <v>150</v>
      </c>
    </row>
    <row r="451" spans="2:65" s="1" customFormat="1" ht="24.2" customHeight="1">
      <c r="B451" s="33"/>
      <c r="C451" s="132" t="s">
        <v>673</v>
      </c>
      <c r="D451" s="132" t="s">
        <v>152</v>
      </c>
      <c r="E451" s="133" t="s">
        <v>820</v>
      </c>
      <c r="F451" s="134" t="s">
        <v>821</v>
      </c>
      <c r="G451" s="135" t="s">
        <v>199</v>
      </c>
      <c r="H451" s="136">
        <v>108.02500000000001</v>
      </c>
      <c r="I451" s="137"/>
      <c r="J451" s="138">
        <f>ROUND(I451*H451,2)</f>
        <v>0</v>
      </c>
      <c r="K451" s="134" t="s">
        <v>156</v>
      </c>
      <c r="L451" s="33"/>
      <c r="M451" s="139" t="s">
        <v>28</v>
      </c>
      <c r="N451" s="140" t="s">
        <v>44</v>
      </c>
      <c r="P451" s="141">
        <f>O451*H451</f>
        <v>0</v>
      </c>
      <c r="Q451" s="141">
        <v>0</v>
      </c>
      <c r="R451" s="141">
        <f>Q451*H451</f>
        <v>0</v>
      </c>
      <c r="S451" s="141">
        <v>0</v>
      </c>
      <c r="T451" s="142">
        <f>S451*H451</f>
        <v>0</v>
      </c>
      <c r="AR451" s="143" t="s">
        <v>157</v>
      </c>
      <c r="AT451" s="143" t="s">
        <v>152</v>
      </c>
      <c r="AU451" s="143" t="s">
        <v>82</v>
      </c>
      <c r="AY451" s="18" t="s">
        <v>150</v>
      </c>
      <c r="BE451" s="144">
        <f>IF(N451="základní",J451,0)</f>
        <v>0</v>
      </c>
      <c r="BF451" s="144">
        <f>IF(N451="snížená",J451,0)</f>
        <v>0</v>
      </c>
      <c r="BG451" s="144">
        <f>IF(N451="zákl. přenesená",J451,0)</f>
        <v>0</v>
      </c>
      <c r="BH451" s="144">
        <f>IF(N451="sníž. přenesená",J451,0)</f>
        <v>0</v>
      </c>
      <c r="BI451" s="144">
        <f>IF(N451="nulová",J451,0)</f>
        <v>0</v>
      </c>
      <c r="BJ451" s="18" t="s">
        <v>80</v>
      </c>
      <c r="BK451" s="144">
        <f>ROUND(I451*H451,2)</f>
        <v>0</v>
      </c>
      <c r="BL451" s="18" t="s">
        <v>157</v>
      </c>
      <c r="BM451" s="143" t="s">
        <v>822</v>
      </c>
    </row>
    <row r="452" spans="2:65" s="1" customFormat="1" ht="19.5">
      <c r="B452" s="33"/>
      <c r="D452" s="145" t="s">
        <v>159</v>
      </c>
      <c r="F452" s="146" t="s">
        <v>806</v>
      </c>
      <c r="I452" s="147"/>
      <c r="L452" s="33"/>
      <c r="M452" s="148"/>
      <c r="T452" s="54"/>
      <c r="AT452" s="18" t="s">
        <v>159</v>
      </c>
      <c r="AU452" s="18" t="s">
        <v>82</v>
      </c>
    </row>
    <row r="453" spans="2:65" s="1" customFormat="1" ht="11.25">
      <c r="B453" s="33"/>
      <c r="D453" s="149" t="s">
        <v>161</v>
      </c>
      <c r="F453" s="150" t="s">
        <v>823</v>
      </c>
      <c r="I453" s="147"/>
      <c r="L453" s="33"/>
      <c r="M453" s="148"/>
      <c r="T453" s="54"/>
      <c r="AT453" s="18" t="s">
        <v>161</v>
      </c>
      <c r="AU453" s="18" t="s">
        <v>82</v>
      </c>
    </row>
    <row r="454" spans="2:65" s="1" customFormat="1" ht="19.5">
      <c r="B454" s="33"/>
      <c r="D454" s="145" t="s">
        <v>192</v>
      </c>
      <c r="F454" s="165" t="s">
        <v>193</v>
      </c>
      <c r="I454" s="147"/>
      <c r="L454" s="33"/>
      <c r="M454" s="148"/>
      <c r="T454" s="54"/>
      <c r="AT454" s="18" t="s">
        <v>192</v>
      </c>
      <c r="AU454" s="18" t="s">
        <v>82</v>
      </c>
    </row>
    <row r="455" spans="2:65" s="12" customFormat="1" ht="22.5">
      <c r="B455" s="151"/>
      <c r="D455" s="145" t="s">
        <v>163</v>
      </c>
      <c r="E455" s="152" t="s">
        <v>28</v>
      </c>
      <c r="F455" s="153" t="s">
        <v>1645</v>
      </c>
      <c r="H455" s="154">
        <v>66.774000000000001</v>
      </c>
      <c r="I455" s="155"/>
      <c r="L455" s="151"/>
      <c r="M455" s="156"/>
      <c r="T455" s="157"/>
      <c r="AT455" s="152" t="s">
        <v>163</v>
      </c>
      <c r="AU455" s="152" t="s">
        <v>82</v>
      </c>
      <c r="AV455" s="12" t="s">
        <v>82</v>
      </c>
      <c r="AW455" s="12" t="s">
        <v>35</v>
      </c>
      <c r="AX455" s="12" t="s">
        <v>73</v>
      </c>
      <c r="AY455" s="152" t="s">
        <v>150</v>
      </c>
    </row>
    <row r="456" spans="2:65" s="12" customFormat="1" ht="11.25">
      <c r="B456" s="151"/>
      <c r="D456" s="145" t="s">
        <v>163</v>
      </c>
      <c r="E456" s="152" t="s">
        <v>28</v>
      </c>
      <c r="F456" s="153" t="s">
        <v>1646</v>
      </c>
      <c r="H456" s="154">
        <v>36.270000000000003</v>
      </c>
      <c r="I456" s="155"/>
      <c r="L456" s="151"/>
      <c r="M456" s="156"/>
      <c r="T456" s="157"/>
      <c r="AT456" s="152" t="s">
        <v>163</v>
      </c>
      <c r="AU456" s="152" t="s">
        <v>82</v>
      </c>
      <c r="AV456" s="12" t="s">
        <v>82</v>
      </c>
      <c r="AW456" s="12" t="s">
        <v>35</v>
      </c>
      <c r="AX456" s="12" t="s">
        <v>73</v>
      </c>
      <c r="AY456" s="152" t="s">
        <v>150</v>
      </c>
    </row>
    <row r="457" spans="2:65" s="12" customFormat="1" ht="22.5">
      <c r="B457" s="151"/>
      <c r="D457" s="145" t="s">
        <v>163</v>
      </c>
      <c r="E457" s="152" t="s">
        <v>28</v>
      </c>
      <c r="F457" s="153" t="s">
        <v>1647</v>
      </c>
      <c r="H457" s="154">
        <v>4.9809999999999999</v>
      </c>
      <c r="I457" s="155"/>
      <c r="L457" s="151"/>
      <c r="M457" s="156"/>
      <c r="T457" s="157"/>
      <c r="AT457" s="152" t="s">
        <v>163</v>
      </c>
      <c r="AU457" s="152" t="s">
        <v>82</v>
      </c>
      <c r="AV457" s="12" t="s">
        <v>82</v>
      </c>
      <c r="AW457" s="12" t="s">
        <v>35</v>
      </c>
      <c r="AX457" s="12" t="s">
        <v>73</v>
      </c>
      <c r="AY457" s="152" t="s">
        <v>150</v>
      </c>
    </row>
    <row r="458" spans="2:65" s="13" customFormat="1" ht="11.25">
      <c r="B458" s="158"/>
      <c r="D458" s="145" t="s">
        <v>163</v>
      </c>
      <c r="E458" s="159" t="s">
        <v>28</v>
      </c>
      <c r="F458" s="160" t="s">
        <v>167</v>
      </c>
      <c r="H458" s="161">
        <v>108.02500000000001</v>
      </c>
      <c r="I458" s="162"/>
      <c r="L458" s="158"/>
      <c r="M458" s="163"/>
      <c r="T458" s="164"/>
      <c r="AT458" s="159" t="s">
        <v>163</v>
      </c>
      <c r="AU458" s="159" t="s">
        <v>82</v>
      </c>
      <c r="AV458" s="13" t="s">
        <v>157</v>
      </c>
      <c r="AW458" s="13" t="s">
        <v>35</v>
      </c>
      <c r="AX458" s="13" t="s">
        <v>80</v>
      </c>
      <c r="AY458" s="159" t="s">
        <v>150</v>
      </c>
    </row>
    <row r="459" spans="2:65" s="1" customFormat="1" ht="24.2" customHeight="1">
      <c r="B459" s="33"/>
      <c r="C459" s="132" t="s">
        <v>680</v>
      </c>
      <c r="D459" s="132" t="s">
        <v>152</v>
      </c>
      <c r="E459" s="133" t="s">
        <v>828</v>
      </c>
      <c r="F459" s="134" t="s">
        <v>829</v>
      </c>
      <c r="G459" s="135" t="s">
        <v>199</v>
      </c>
      <c r="H459" s="136">
        <v>1.66</v>
      </c>
      <c r="I459" s="137"/>
      <c r="J459" s="138">
        <f>ROUND(I459*H459,2)</f>
        <v>0</v>
      </c>
      <c r="K459" s="134" t="s">
        <v>156</v>
      </c>
      <c r="L459" s="33"/>
      <c r="M459" s="139" t="s">
        <v>28</v>
      </c>
      <c r="N459" s="140" t="s">
        <v>44</v>
      </c>
      <c r="P459" s="141">
        <f>O459*H459</f>
        <v>0</v>
      </c>
      <c r="Q459" s="141">
        <v>0</v>
      </c>
      <c r="R459" s="141">
        <f>Q459*H459</f>
        <v>0</v>
      </c>
      <c r="S459" s="141">
        <v>0</v>
      </c>
      <c r="T459" s="142">
        <f>S459*H459</f>
        <v>0</v>
      </c>
      <c r="AR459" s="143" t="s">
        <v>157</v>
      </c>
      <c r="AT459" s="143" t="s">
        <v>152</v>
      </c>
      <c r="AU459" s="143" t="s">
        <v>82</v>
      </c>
      <c r="AY459" s="18" t="s">
        <v>150</v>
      </c>
      <c r="BE459" s="144">
        <f>IF(N459="základní",J459,0)</f>
        <v>0</v>
      </c>
      <c r="BF459" s="144">
        <f>IF(N459="snížená",J459,0)</f>
        <v>0</v>
      </c>
      <c r="BG459" s="144">
        <f>IF(N459="zákl. přenesená",J459,0)</f>
        <v>0</v>
      </c>
      <c r="BH459" s="144">
        <f>IF(N459="sníž. přenesená",J459,0)</f>
        <v>0</v>
      </c>
      <c r="BI459" s="144">
        <f>IF(N459="nulová",J459,0)</f>
        <v>0</v>
      </c>
      <c r="BJ459" s="18" t="s">
        <v>80</v>
      </c>
      <c r="BK459" s="144">
        <f>ROUND(I459*H459,2)</f>
        <v>0</v>
      </c>
      <c r="BL459" s="18" t="s">
        <v>157</v>
      </c>
      <c r="BM459" s="143" t="s">
        <v>1648</v>
      </c>
    </row>
    <row r="460" spans="2:65" s="1" customFormat="1" ht="11.25">
      <c r="B460" s="33"/>
      <c r="D460" s="145" t="s">
        <v>159</v>
      </c>
      <c r="F460" s="146" t="s">
        <v>831</v>
      </c>
      <c r="I460" s="147"/>
      <c r="L460" s="33"/>
      <c r="M460" s="148"/>
      <c r="T460" s="54"/>
      <c r="AT460" s="18" t="s">
        <v>159</v>
      </c>
      <c r="AU460" s="18" t="s">
        <v>82</v>
      </c>
    </row>
    <row r="461" spans="2:65" s="1" customFormat="1" ht="11.25">
      <c r="B461" s="33"/>
      <c r="D461" s="149" t="s">
        <v>161</v>
      </c>
      <c r="F461" s="150" t="s">
        <v>832</v>
      </c>
      <c r="I461" s="147"/>
      <c r="L461" s="33"/>
      <c r="M461" s="148"/>
      <c r="T461" s="54"/>
      <c r="AT461" s="18" t="s">
        <v>161</v>
      </c>
      <c r="AU461" s="18" t="s">
        <v>82</v>
      </c>
    </row>
    <row r="462" spans="2:65" s="12" customFormat="1" ht="11.25">
      <c r="B462" s="151"/>
      <c r="D462" s="145" t="s">
        <v>163</v>
      </c>
      <c r="E462" s="152" t="s">
        <v>28</v>
      </c>
      <c r="F462" s="153" t="s">
        <v>1649</v>
      </c>
      <c r="H462" s="154">
        <v>1.66</v>
      </c>
      <c r="I462" s="155"/>
      <c r="L462" s="151"/>
      <c r="M462" s="156"/>
      <c r="T462" s="157"/>
      <c r="AT462" s="152" t="s">
        <v>163</v>
      </c>
      <c r="AU462" s="152" t="s">
        <v>82</v>
      </c>
      <c r="AV462" s="12" t="s">
        <v>82</v>
      </c>
      <c r="AW462" s="12" t="s">
        <v>35</v>
      </c>
      <c r="AX462" s="12" t="s">
        <v>80</v>
      </c>
      <c r="AY462" s="152" t="s">
        <v>150</v>
      </c>
    </row>
    <row r="463" spans="2:65" s="1" customFormat="1" ht="37.9" customHeight="1">
      <c r="B463" s="33"/>
      <c r="C463" s="132" t="s">
        <v>687</v>
      </c>
      <c r="D463" s="132" t="s">
        <v>152</v>
      </c>
      <c r="E463" s="133" t="s">
        <v>835</v>
      </c>
      <c r="F463" s="134" t="s">
        <v>836</v>
      </c>
      <c r="G463" s="135" t="s">
        <v>199</v>
      </c>
      <c r="H463" s="136">
        <v>7.4189999999999996</v>
      </c>
      <c r="I463" s="137"/>
      <c r="J463" s="138">
        <f>ROUND(I463*H463,2)</f>
        <v>0</v>
      </c>
      <c r="K463" s="134" t="s">
        <v>156</v>
      </c>
      <c r="L463" s="33"/>
      <c r="M463" s="139" t="s">
        <v>28</v>
      </c>
      <c r="N463" s="140" t="s">
        <v>44</v>
      </c>
      <c r="P463" s="141">
        <f>O463*H463</f>
        <v>0</v>
      </c>
      <c r="Q463" s="141">
        <v>0</v>
      </c>
      <c r="R463" s="141">
        <f>Q463*H463</f>
        <v>0</v>
      </c>
      <c r="S463" s="141">
        <v>0</v>
      </c>
      <c r="T463" s="142">
        <f>S463*H463</f>
        <v>0</v>
      </c>
      <c r="AR463" s="143" t="s">
        <v>157</v>
      </c>
      <c r="AT463" s="143" t="s">
        <v>152</v>
      </c>
      <c r="AU463" s="143" t="s">
        <v>82</v>
      </c>
      <c r="AY463" s="18" t="s">
        <v>150</v>
      </c>
      <c r="BE463" s="144">
        <f>IF(N463="základní",J463,0)</f>
        <v>0</v>
      </c>
      <c r="BF463" s="144">
        <f>IF(N463="snížená",J463,0)</f>
        <v>0</v>
      </c>
      <c r="BG463" s="144">
        <f>IF(N463="zákl. přenesená",J463,0)</f>
        <v>0</v>
      </c>
      <c r="BH463" s="144">
        <f>IF(N463="sníž. přenesená",J463,0)</f>
        <v>0</v>
      </c>
      <c r="BI463" s="144">
        <f>IF(N463="nulová",J463,0)</f>
        <v>0</v>
      </c>
      <c r="BJ463" s="18" t="s">
        <v>80</v>
      </c>
      <c r="BK463" s="144">
        <f>ROUND(I463*H463,2)</f>
        <v>0</v>
      </c>
      <c r="BL463" s="18" t="s">
        <v>157</v>
      </c>
      <c r="BM463" s="143" t="s">
        <v>837</v>
      </c>
    </row>
    <row r="464" spans="2:65" s="1" customFormat="1" ht="29.25">
      <c r="B464" s="33"/>
      <c r="D464" s="145" t="s">
        <v>159</v>
      </c>
      <c r="F464" s="146" t="s">
        <v>838</v>
      </c>
      <c r="I464" s="147"/>
      <c r="L464" s="33"/>
      <c r="M464" s="148"/>
      <c r="T464" s="54"/>
      <c r="AT464" s="18" t="s">
        <v>159</v>
      </c>
      <c r="AU464" s="18" t="s">
        <v>82</v>
      </c>
    </row>
    <row r="465" spans="2:65" s="1" customFormat="1" ht="11.25">
      <c r="B465" s="33"/>
      <c r="D465" s="149" t="s">
        <v>161</v>
      </c>
      <c r="F465" s="150" t="s">
        <v>839</v>
      </c>
      <c r="I465" s="147"/>
      <c r="L465" s="33"/>
      <c r="M465" s="148"/>
      <c r="T465" s="54"/>
      <c r="AT465" s="18" t="s">
        <v>161</v>
      </c>
      <c r="AU465" s="18" t="s">
        <v>82</v>
      </c>
    </row>
    <row r="466" spans="2:65" s="12" customFormat="1" ht="11.25">
      <c r="B466" s="151"/>
      <c r="D466" s="145" t="s">
        <v>163</v>
      </c>
      <c r="E466" s="152" t="s">
        <v>28</v>
      </c>
      <c r="F466" s="153" t="s">
        <v>1650</v>
      </c>
      <c r="H466" s="154">
        <v>7.4189999999999996</v>
      </c>
      <c r="I466" s="155"/>
      <c r="L466" s="151"/>
      <c r="M466" s="156"/>
      <c r="T466" s="157"/>
      <c r="AT466" s="152" t="s">
        <v>163</v>
      </c>
      <c r="AU466" s="152" t="s">
        <v>82</v>
      </c>
      <c r="AV466" s="12" t="s">
        <v>82</v>
      </c>
      <c r="AW466" s="12" t="s">
        <v>35</v>
      </c>
      <c r="AX466" s="12" t="s">
        <v>73</v>
      </c>
      <c r="AY466" s="152" t="s">
        <v>150</v>
      </c>
    </row>
    <row r="467" spans="2:65" s="13" customFormat="1" ht="11.25">
      <c r="B467" s="158"/>
      <c r="D467" s="145" t="s">
        <v>163</v>
      </c>
      <c r="E467" s="159" t="s">
        <v>28</v>
      </c>
      <c r="F467" s="160" t="s">
        <v>167</v>
      </c>
      <c r="H467" s="161">
        <v>7.4189999999999996</v>
      </c>
      <c r="I467" s="162"/>
      <c r="L467" s="158"/>
      <c r="M467" s="163"/>
      <c r="T467" s="164"/>
      <c r="AT467" s="159" t="s">
        <v>163</v>
      </c>
      <c r="AU467" s="159" t="s">
        <v>82</v>
      </c>
      <c r="AV467" s="13" t="s">
        <v>157</v>
      </c>
      <c r="AW467" s="13" t="s">
        <v>35</v>
      </c>
      <c r="AX467" s="13" t="s">
        <v>80</v>
      </c>
      <c r="AY467" s="159" t="s">
        <v>150</v>
      </c>
    </row>
    <row r="468" spans="2:65" s="1" customFormat="1" ht="44.25" customHeight="1">
      <c r="B468" s="33"/>
      <c r="C468" s="132" t="s">
        <v>694</v>
      </c>
      <c r="D468" s="132" t="s">
        <v>152</v>
      </c>
      <c r="E468" s="133" t="s">
        <v>842</v>
      </c>
      <c r="F468" s="134" t="s">
        <v>843</v>
      </c>
      <c r="G468" s="135" t="s">
        <v>199</v>
      </c>
      <c r="H468" s="136">
        <v>5.9169999999999998</v>
      </c>
      <c r="I468" s="137"/>
      <c r="J468" s="138">
        <f>ROUND(I468*H468,2)</f>
        <v>0</v>
      </c>
      <c r="K468" s="134" t="s">
        <v>156</v>
      </c>
      <c r="L468" s="33"/>
      <c r="M468" s="139" t="s">
        <v>28</v>
      </c>
      <c r="N468" s="140" t="s">
        <v>44</v>
      </c>
      <c r="P468" s="141">
        <f>O468*H468</f>
        <v>0</v>
      </c>
      <c r="Q468" s="141">
        <v>0</v>
      </c>
      <c r="R468" s="141">
        <f>Q468*H468</f>
        <v>0</v>
      </c>
      <c r="S468" s="141">
        <v>0</v>
      </c>
      <c r="T468" s="142">
        <f>S468*H468</f>
        <v>0</v>
      </c>
      <c r="AR468" s="143" t="s">
        <v>157</v>
      </c>
      <c r="AT468" s="143" t="s">
        <v>152</v>
      </c>
      <c r="AU468" s="143" t="s">
        <v>82</v>
      </c>
      <c r="AY468" s="18" t="s">
        <v>150</v>
      </c>
      <c r="BE468" s="144">
        <f>IF(N468="základní",J468,0)</f>
        <v>0</v>
      </c>
      <c r="BF468" s="144">
        <f>IF(N468="snížená",J468,0)</f>
        <v>0</v>
      </c>
      <c r="BG468" s="144">
        <f>IF(N468="zákl. přenesená",J468,0)</f>
        <v>0</v>
      </c>
      <c r="BH468" s="144">
        <f>IF(N468="sníž. přenesená",J468,0)</f>
        <v>0</v>
      </c>
      <c r="BI468" s="144">
        <f>IF(N468="nulová",J468,0)</f>
        <v>0</v>
      </c>
      <c r="BJ468" s="18" t="s">
        <v>80</v>
      </c>
      <c r="BK468" s="144">
        <f>ROUND(I468*H468,2)</f>
        <v>0</v>
      </c>
      <c r="BL468" s="18" t="s">
        <v>157</v>
      </c>
      <c r="BM468" s="143" t="s">
        <v>844</v>
      </c>
    </row>
    <row r="469" spans="2:65" s="1" customFormat="1" ht="29.25">
      <c r="B469" s="33"/>
      <c r="D469" s="145" t="s">
        <v>159</v>
      </c>
      <c r="F469" s="146" t="s">
        <v>201</v>
      </c>
      <c r="I469" s="147"/>
      <c r="L469" s="33"/>
      <c r="M469" s="148"/>
      <c r="T469" s="54"/>
      <c r="AT469" s="18" t="s">
        <v>159</v>
      </c>
      <c r="AU469" s="18" t="s">
        <v>82</v>
      </c>
    </row>
    <row r="470" spans="2:65" s="1" customFormat="1" ht="11.25">
      <c r="B470" s="33"/>
      <c r="D470" s="149" t="s">
        <v>161</v>
      </c>
      <c r="F470" s="150" t="s">
        <v>845</v>
      </c>
      <c r="I470" s="147"/>
      <c r="L470" s="33"/>
      <c r="M470" s="148"/>
      <c r="T470" s="54"/>
      <c r="AT470" s="18" t="s">
        <v>161</v>
      </c>
      <c r="AU470" s="18" t="s">
        <v>82</v>
      </c>
    </row>
    <row r="471" spans="2:65" s="12" customFormat="1" ht="11.25">
      <c r="B471" s="151"/>
      <c r="D471" s="145" t="s">
        <v>163</v>
      </c>
      <c r="E471" s="152" t="s">
        <v>28</v>
      </c>
      <c r="F471" s="153" t="s">
        <v>1651</v>
      </c>
      <c r="H471" s="154">
        <v>5.9169999999999998</v>
      </c>
      <c r="I471" s="155"/>
      <c r="L471" s="151"/>
      <c r="M471" s="156"/>
      <c r="T471" s="157"/>
      <c r="AT471" s="152" t="s">
        <v>163</v>
      </c>
      <c r="AU471" s="152" t="s">
        <v>82</v>
      </c>
      <c r="AV471" s="12" t="s">
        <v>82</v>
      </c>
      <c r="AW471" s="12" t="s">
        <v>35</v>
      </c>
      <c r="AX471" s="12" t="s">
        <v>73</v>
      </c>
      <c r="AY471" s="152" t="s">
        <v>150</v>
      </c>
    </row>
    <row r="472" spans="2:65" s="13" customFormat="1" ht="11.25">
      <c r="B472" s="158"/>
      <c r="D472" s="145" t="s">
        <v>163</v>
      </c>
      <c r="E472" s="159" t="s">
        <v>28</v>
      </c>
      <c r="F472" s="160" t="s">
        <v>167</v>
      </c>
      <c r="H472" s="161">
        <v>5.9169999999999998</v>
      </c>
      <c r="I472" s="162"/>
      <c r="L472" s="158"/>
      <c r="M472" s="163"/>
      <c r="T472" s="164"/>
      <c r="AT472" s="159" t="s">
        <v>163</v>
      </c>
      <c r="AU472" s="159" t="s">
        <v>82</v>
      </c>
      <c r="AV472" s="13" t="s">
        <v>157</v>
      </c>
      <c r="AW472" s="13" t="s">
        <v>35</v>
      </c>
      <c r="AX472" s="13" t="s">
        <v>80</v>
      </c>
      <c r="AY472" s="159" t="s">
        <v>150</v>
      </c>
    </row>
    <row r="473" spans="2:65" s="1" customFormat="1" ht="44.25" customHeight="1">
      <c r="B473" s="33"/>
      <c r="C473" s="132" t="s">
        <v>701</v>
      </c>
      <c r="D473" s="132" t="s">
        <v>152</v>
      </c>
      <c r="E473" s="133" t="s">
        <v>849</v>
      </c>
      <c r="F473" s="134" t="s">
        <v>850</v>
      </c>
      <c r="G473" s="135" t="s">
        <v>199</v>
      </c>
      <c r="H473" s="136">
        <v>4.03</v>
      </c>
      <c r="I473" s="137"/>
      <c r="J473" s="138">
        <f>ROUND(I473*H473,2)</f>
        <v>0</v>
      </c>
      <c r="K473" s="134" t="s">
        <v>156</v>
      </c>
      <c r="L473" s="33"/>
      <c r="M473" s="139" t="s">
        <v>28</v>
      </c>
      <c r="N473" s="140" t="s">
        <v>44</v>
      </c>
      <c r="P473" s="141">
        <f>O473*H473</f>
        <v>0</v>
      </c>
      <c r="Q473" s="141">
        <v>0</v>
      </c>
      <c r="R473" s="141">
        <f>Q473*H473</f>
        <v>0</v>
      </c>
      <c r="S473" s="141">
        <v>0</v>
      </c>
      <c r="T473" s="142">
        <f>S473*H473</f>
        <v>0</v>
      </c>
      <c r="AR473" s="143" t="s">
        <v>157</v>
      </c>
      <c r="AT473" s="143" t="s">
        <v>152</v>
      </c>
      <c r="AU473" s="143" t="s">
        <v>82</v>
      </c>
      <c r="AY473" s="18" t="s">
        <v>150</v>
      </c>
      <c r="BE473" s="144">
        <f>IF(N473="základní",J473,0)</f>
        <v>0</v>
      </c>
      <c r="BF473" s="144">
        <f>IF(N473="snížená",J473,0)</f>
        <v>0</v>
      </c>
      <c r="BG473" s="144">
        <f>IF(N473="zákl. přenesená",J473,0)</f>
        <v>0</v>
      </c>
      <c r="BH473" s="144">
        <f>IF(N473="sníž. přenesená",J473,0)</f>
        <v>0</v>
      </c>
      <c r="BI473" s="144">
        <f>IF(N473="nulová",J473,0)</f>
        <v>0</v>
      </c>
      <c r="BJ473" s="18" t="s">
        <v>80</v>
      </c>
      <c r="BK473" s="144">
        <f>ROUND(I473*H473,2)</f>
        <v>0</v>
      </c>
      <c r="BL473" s="18" t="s">
        <v>157</v>
      </c>
      <c r="BM473" s="143" t="s">
        <v>851</v>
      </c>
    </row>
    <row r="474" spans="2:65" s="1" customFormat="1" ht="29.25">
      <c r="B474" s="33"/>
      <c r="D474" s="145" t="s">
        <v>159</v>
      </c>
      <c r="F474" s="146" t="s">
        <v>852</v>
      </c>
      <c r="I474" s="147"/>
      <c r="L474" s="33"/>
      <c r="M474" s="148"/>
      <c r="T474" s="54"/>
      <c r="AT474" s="18" t="s">
        <v>159</v>
      </c>
      <c r="AU474" s="18" t="s">
        <v>82</v>
      </c>
    </row>
    <row r="475" spans="2:65" s="1" customFormat="1" ht="11.25">
      <c r="B475" s="33"/>
      <c r="D475" s="149" t="s">
        <v>161</v>
      </c>
      <c r="F475" s="150" t="s">
        <v>853</v>
      </c>
      <c r="I475" s="147"/>
      <c r="L475" s="33"/>
      <c r="M475" s="148"/>
      <c r="T475" s="54"/>
      <c r="AT475" s="18" t="s">
        <v>161</v>
      </c>
      <c r="AU475" s="18" t="s">
        <v>82</v>
      </c>
    </row>
    <row r="476" spans="2:65" s="12" customFormat="1" ht="11.25">
      <c r="B476" s="151"/>
      <c r="D476" s="145" t="s">
        <v>163</v>
      </c>
      <c r="E476" s="152" t="s">
        <v>28</v>
      </c>
      <c r="F476" s="153" t="s">
        <v>1652</v>
      </c>
      <c r="H476" s="154">
        <v>4.03</v>
      </c>
      <c r="I476" s="155"/>
      <c r="L476" s="151"/>
      <c r="M476" s="156"/>
      <c r="T476" s="157"/>
      <c r="AT476" s="152" t="s">
        <v>163</v>
      </c>
      <c r="AU476" s="152" t="s">
        <v>82</v>
      </c>
      <c r="AV476" s="12" t="s">
        <v>82</v>
      </c>
      <c r="AW476" s="12" t="s">
        <v>35</v>
      </c>
      <c r="AX476" s="12" t="s">
        <v>73</v>
      </c>
      <c r="AY476" s="152" t="s">
        <v>150</v>
      </c>
    </row>
    <row r="477" spans="2:65" s="13" customFormat="1" ht="11.25">
      <c r="B477" s="158"/>
      <c r="D477" s="145" t="s">
        <v>163</v>
      </c>
      <c r="E477" s="159" t="s">
        <v>28</v>
      </c>
      <c r="F477" s="160" t="s">
        <v>167</v>
      </c>
      <c r="H477" s="161">
        <v>4.03</v>
      </c>
      <c r="I477" s="162"/>
      <c r="L477" s="158"/>
      <c r="M477" s="163"/>
      <c r="T477" s="164"/>
      <c r="AT477" s="159" t="s">
        <v>163</v>
      </c>
      <c r="AU477" s="159" t="s">
        <v>82</v>
      </c>
      <c r="AV477" s="13" t="s">
        <v>157</v>
      </c>
      <c r="AW477" s="13" t="s">
        <v>35</v>
      </c>
      <c r="AX477" s="13" t="s">
        <v>80</v>
      </c>
      <c r="AY477" s="159" t="s">
        <v>150</v>
      </c>
    </row>
    <row r="478" spans="2:65" s="11" customFormat="1" ht="22.9" customHeight="1">
      <c r="B478" s="120"/>
      <c r="D478" s="121" t="s">
        <v>72</v>
      </c>
      <c r="E478" s="130" t="s">
        <v>855</v>
      </c>
      <c r="F478" s="130" t="s">
        <v>856</v>
      </c>
      <c r="I478" s="123"/>
      <c r="J478" s="131">
        <f>BK478</f>
        <v>0</v>
      </c>
      <c r="L478" s="120"/>
      <c r="M478" s="125"/>
      <c r="P478" s="126">
        <f>SUM(P479:P481)</f>
        <v>0</v>
      </c>
      <c r="R478" s="126">
        <f>SUM(R479:R481)</f>
        <v>0</v>
      </c>
      <c r="T478" s="127">
        <f>SUM(T479:T481)</f>
        <v>0</v>
      </c>
      <c r="AR478" s="121" t="s">
        <v>80</v>
      </c>
      <c r="AT478" s="128" t="s">
        <v>72</v>
      </c>
      <c r="AU478" s="128" t="s">
        <v>80</v>
      </c>
      <c r="AY478" s="121" t="s">
        <v>150</v>
      </c>
      <c r="BK478" s="129">
        <f>SUM(BK479:BK481)</f>
        <v>0</v>
      </c>
    </row>
    <row r="479" spans="2:65" s="1" customFormat="1" ht="24.2" customHeight="1">
      <c r="B479" s="33"/>
      <c r="C479" s="132" t="s">
        <v>710</v>
      </c>
      <c r="D479" s="132" t="s">
        <v>152</v>
      </c>
      <c r="E479" s="133" t="s">
        <v>858</v>
      </c>
      <c r="F479" s="134" t="s">
        <v>859</v>
      </c>
      <c r="G479" s="135" t="s">
        <v>199</v>
      </c>
      <c r="H479" s="136">
        <v>24.082000000000001</v>
      </c>
      <c r="I479" s="137"/>
      <c r="J479" s="138">
        <f>ROUND(I479*H479,2)</f>
        <v>0</v>
      </c>
      <c r="K479" s="134" t="s">
        <v>156</v>
      </c>
      <c r="L479" s="33"/>
      <c r="M479" s="139" t="s">
        <v>28</v>
      </c>
      <c r="N479" s="140" t="s">
        <v>44</v>
      </c>
      <c r="P479" s="141">
        <f>O479*H479</f>
        <v>0</v>
      </c>
      <c r="Q479" s="141">
        <v>0</v>
      </c>
      <c r="R479" s="141">
        <f>Q479*H479</f>
        <v>0</v>
      </c>
      <c r="S479" s="141">
        <v>0</v>
      </c>
      <c r="T479" s="142">
        <f>S479*H479</f>
        <v>0</v>
      </c>
      <c r="AR479" s="143" t="s">
        <v>157</v>
      </c>
      <c r="AT479" s="143" t="s">
        <v>152</v>
      </c>
      <c r="AU479" s="143" t="s">
        <v>82</v>
      </c>
      <c r="AY479" s="18" t="s">
        <v>150</v>
      </c>
      <c r="BE479" s="144">
        <f>IF(N479="základní",J479,0)</f>
        <v>0</v>
      </c>
      <c r="BF479" s="144">
        <f>IF(N479="snížená",J479,0)</f>
        <v>0</v>
      </c>
      <c r="BG479" s="144">
        <f>IF(N479="zákl. přenesená",J479,0)</f>
        <v>0</v>
      </c>
      <c r="BH479" s="144">
        <f>IF(N479="sníž. přenesená",J479,0)</f>
        <v>0</v>
      </c>
      <c r="BI479" s="144">
        <f>IF(N479="nulová",J479,0)</f>
        <v>0</v>
      </c>
      <c r="BJ479" s="18" t="s">
        <v>80</v>
      </c>
      <c r="BK479" s="144">
        <f>ROUND(I479*H479,2)</f>
        <v>0</v>
      </c>
      <c r="BL479" s="18" t="s">
        <v>157</v>
      </c>
      <c r="BM479" s="143" t="s">
        <v>860</v>
      </c>
    </row>
    <row r="480" spans="2:65" s="1" customFormat="1" ht="19.5">
      <c r="B480" s="33"/>
      <c r="D480" s="145" t="s">
        <v>159</v>
      </c>
      <c r="F480" s="146" t="s">
        <v>861</v>
      </c>
      <c r="I480" s="147"/>
      <c r="L480" s="33"/>
      <c r="M480" s="148"/>
      <c r="T480" s="54"/>
      <c r="AT480" s="18" t="s">
        <v>159</v>
      </c>
      <c r="AU480" s="18" t="s">
        <v>82</v>
      </c>
    </row>
    <row r="481" spans="2:65" s="1" customFormat="1" ht="11.25">
      <c r="B481" s="33"/>
      <c r="D481" s="149" t="s">
        <v>161</v>
      </c>
      <c r="F481" s="150" t="s">
        <v>862</v>
      </c>
      <c r="I481" s="147"/>
      <c r="L481" s="33"/>
      <c r="M481" s="148"/>
      <c r="T481" s="54"/>
      <c r="AT481" s="18" t="s">
        <v>161</v>
      </c>
      <c r="AU481" s="18" t="s">
        <v>82</v>
      </c>
    </row>
    <row r="482" spans="2:65" s="11" customFormat="1" ht="25.9" customHeight="1">
      <c r="B482" s="120"/>
      <c r="D482" s="121" t="s">
        <v>72</v>
      </c>
      <c r="E482" s="122" t="s">
        <v>1653</v>
      </c>
      <c r="F482" s="122" t="s">
        <v>1654</v>
      </c>
      <c r="I482" s="123"/>
      <c r="J482" s="124">
        <f>BK482</f>
        <v>0</v>
      </c>
      <c r="L482" s="120"/>
      <c r="M482" s="125"/>
      <c r="P482" s="126">
        <f>P483</f>
        <v>0</v>
      </c>
      <c r="R482" s="126">
        <f>R483</f>
        <v>9.5000000000000005E-5</v>
      </c>
      <c r="T482" s="127">
        <f>T483</f>
        <v>0</v>
      </c>
      <c r="AR482" s="121" t="s">
        <v>82</v>
      </c>
      <c r="AT482" s="128" t="s">
        <v>72</v>
      </c>
      <c r="AU482" s="128" t="s">
        <v>73</v>
      </c>
      <c r="AY482" s="121" t="s">
        <v>150</v>
      </c>
      <c r="BK482" s="129">
        <f>BK483</f>
        <v>0</v>
      </c>
    </row>
    <row r="483" spans="2:65" s="11" customFormat="1" ht="22.9" customHeight="1">
      <c r="B483" s="120"/>
      <c r="D483" s="121" t="s">
        <v>72</v>
      </c>
      <c r="E483" s="130" t="s">
        <v>1655</v>
      </c>
      <c r="F483" s="130" t="s">
        <v>1656</v>
      </c>
      <c r="I483" s="123"/>
      <c r="J483" s="131">
        <f>BK483</f>
        <v>0</v>
      </c>
      <c r="L483" s="120"/>
      <c r="M483" s="125"/>
      <c r="P483" s="126">
        <f>SUM(P484:P487)</f>
        <v>0</v>
      </c>
      <c r="R483" s="126">
        <f>SUM(R484:R487)</f>
        <v>9.5000000000000005E-5</v>
      </c>
      <c r="T483" s="127">
        <f>SUM(T484:T487)</f>
        <v>0</v>
      </c>
      <c r="AR483" s="121" t="s">
        <v>82</v>
      </c>
      <c r="AT483" s="128" t="s">
        <v>72</v>
      </c>
      <c r="AU483" s="128" t="s">
        <v>80</v>
      </c>
      <c r="AY483" s="121" t="s">
        <v>150</v>
      </c>
      <c r="BK483" s="129">
        <f>SUM(BK484:BK487)</f>
        <v>0</v>
      </c>
    </row>
    <row r="484" spans="2:65" s="1" customFormat="1" ht="21.75" customHeight="1">
      <c r="B484" s="33"/>
      <c r="C484" s="132" t="s">
        <v>718</v>
      </c>
      <c r="D484" s="132" t="s">
        <v>152</v>
      </c>
      <c r="E484" s="133" t="s">
        <v>1657</v>
      </c>
      <c r="F484" s="134" t="s">
        <v>1658</v>
      </c>
      <c r="G484" s="135" t="s">
        <v>236</v>
      </c>
      <c r="H484" s="136">
        <v>0.25</v>
      </c>
      <c r="I484" s="137"/>
      <c r="J484" s="138">
        <f>ROUND(I484*H484,2)</f>
        <v>0</v>
      </c>
      <c r="K484" s="134" t="s">
        <v>156</v>
      </c>
      <c r="L484" s="33"/>
      <c r="M484" s="139" t="s">
        <v>28</v>
      </c>
      <c r="N484" s="140" t="s">
        <v>44</v>
      </c>
      <c r="P484" s="141">
        <f>O484*H484</f>
        <v>0</v>
      </c>
      <c r="Q484" s="141">
        <v>3.8000000000000002E-4</v>
      </c>
      <c r="R484" s="141">
        <f>Q484*H484</f>
        <v>9.5000000000000005E-5</v>
      </c>
      <c r="S484" s="141">
        <v>0</v>
      </c>
      <c r="T484" s="142">
        <f>S484*H484</f>
        <v>0</v>
      </c>
      <c r="AR484" s="143" t="s">
        <v>270</v>
      </c>
      <c r="AT484" s="143" t="s">
        <v>152</v>
      </c>
      <c r="AU484" s="143" t="s">
        <v>82</v>
      </c>
      <c r="AY484" s="18" t="s">
        <v>150</v>
      </c>
      <c r="BE484" s="144">
        <f>IF(N484="základní",J484,0)</f>
        <v>0</v>
      </c>
      <c r="BF484" s="144">
        <f>IF(N484="snížená",J484,0)</f>
        <v>0</v>
      </c>
      <c r="BG484" s="144">
        <f>IF(N484="zákl. přenesená",J484,0)</f>
        <v>0</v>
      </c>
      <c r="BH484" s="144">
        <f>IF(N484="sníž. přenesená",J484,0)</f>
        <v>0</v>
      </c>
      <c r="BI484" s="144">
        <f>IF(N484="nulová",J484,0)</f>
        <v>0</v>
      </c>
      <c r="BJ484" s="18" t="s">
        <v>80</v>
      </c>
      <c r="BK484" s="144">
        <f>ROUND(I484*H484,2)</f>
        <v>0</v>
      </c>
      <c r="BL484" s="18" t="s">
        <v>270</v>
      </c>
      <c r="BM484" s="143" t="s">
        <v>1659</v>
      </c>
    </row>
    <row r="485" spans="2:65" s="1" customFormat="1" ht="11.25">
      <c r="B485" s="33"/>
      <c r="D485" s="145" t="s">
        <v>159</v>
      </c>
      <c r="F485" s="146" t="s">
        <v>1660</v>
      </c>
      <c r="I485" s="147"/>
      <c r="L485" s="33"/>
      <c r="M485" s="148"/>
      <c r="T485" s="54"/>
      <c r="AT485" s="18" t="s">
        <v>159</v>
      </c>
      <c r="AU485" s="18" t="s">
        <v>82</v>
      </c>
    </row>
    <row r="486" spans="2:65" s="1" customFormat="1" ht="11.25">
      <c r="B486" s="33"/>
      <c r="D486" s="149" t="s">
        <v>161</v>
      </c>
      <c r="F486" s="150" t="s">
        <v>1661</v>
      </c>
      <c r="I486" s="147"/>
      <c r="L486" s="33"/>
      <c r="M486" s="148"/>
      <c r="T486" s="54"/>
      <c r="AT486" s="18" t="s">
        <v>161</v>
      </c>
      <c r="AU486" s="18" t="s">
        <v>82</v>
      </c>
    </row>
    <row r="487" spans="2:65" s="12" customFormat="1" ht="11.25">
      <c r="B487" s="151"/>
      <c r="D487" s="145" t="s">
        <v>163</v>
      </c>
      <c r="E487" s="152" t="s">
        <v>28</v>
      </c>
      <c r="F487" s="153" t="s">
        <v>1662</v>
      </c>
      <c r="H487" s="154">
        <v>0.25</v>
      </c>
      <c r="I487" s="155"/>
      <c r="L487" s="151"/>
      <c r="M487" s="192"/>
      <c r="N487" s="193"/>
      <c r="O487" s="193"/>
      <c r="P487" s="193"/>
      <c r="Q487" s="193"/>
      <c r="R487" s="193"/>
      <c r="S487" s="193"/>
      <c r="T487" s="194"/>
      <c r="AT487" s="152" t="s">
        <v>163</v>
      </c>
      <c r="AU487" s="152" t="s">
        <v>82</v>
      </c>
      <c r="AV487" s="12" t="s">
        <v>82</v>
      </c>
      <c r="AW487" s="12" t="s">
        <v>35</v>
      </c>
      <c r="AX487" s="12" t="s">
        <v>80</v>
      </c>
      <c r="AY487" s="152" t="s">
        <v>150</v>
      </c>
    </row>
    <row r="488" spans="2:65" s="1" customFormat="1" ht="6.95" customHeight="1">
      <c r="B488" s="42"/>
      <c r="C488" s="43"/>
      <c r="D488" s="43"/>
      <c r="E488" s="43"/>
      <c r="F488" s="43"/>
      <c r="G488" s="43"/>
      <c r="H488" s="43"/>
      <c r="I488" s="43"/>
      <c r="J488" s="43"/>
      <c r="K488" s="43"/>
      <c r="L488" s="33"/>
    </row>
  </sheetData>
  <sheetProtection algorithmName="SHA-512" hashValue="h8QPjH8ku4NsdMbxazfxsHtSHRgEGc6lGKlUfVEGLKUQWY3CsUMyIdJid9K2Z0Hq7ecAEqyTgB74vgFb08e9qQ==" saltValue="uAkFwNcIZQrm8SREEj1pd71mujZdHX9JiS02SDGvh505c5K9XdTNWlcxuTQUv5rGQ3kgtD9RQvL4kYoFbmPdoQ==" spinCount="100000" sheet="1" objects="1" scenarios="1" formatColumns="0" formatRows="0" autoFilter="0"/>
  <autoFilter ref="C96:K487" xr:uid="{00000000-0009-0000-0000-00000A000000}"/>
  <mergeCells count="12">
    <mergeCell ref="E89:H89"/>
    <mergeCell ref="L2:V2"/>
    <mergeCell ref="E50:H50"/>
    <mergeCell ref="E52:H52"/>
    <mergeCell ref="E54:H54"/>
    <mergeCell ref="E85:H85"/>
    <mergeCell ref="E87:H87"/>
    <mergeCell ref="E7:H7"/>
    <mergeCell ref="E9:H9"/>
    <mergeCell ref="E11:H11"/>
    <mergeCell ref="E20:H20"/>
    <mergeCell ref="E29:H29"/>
  </mergeCells>
  <hyperlinks>
    <hyperlink ref="F102" r:id="rId1" xr:uid="{00000000-0004-0000-0A00-000000000000}"/>
    <hyperlink ref="F106" r:id="rId2" xr:uid="{00000000-0004-0000-0A00-000001000000}"/>
    <hyperlink ref="F110" r:id="rId3" xr:uid="{00000000-0004-0000-0A00-000002000000}"/>
    <hyperlink ref="F116" r:id="rId4" xr:uid="{00000000-0004-0000-0A00-000003000000}"/>
    <hyperlink ref="F121" r:id="rId5" xr:uid="{00000000-0004-0000-0A00-000004000000}"/>
    <hyperlink ref="F127" r:id="rId6" xr:uid="{00000000-0004-0000-0A00-000005000000}"/>
    <hyperlink ref="F138" r:id="rId7" xr:uid="{00000000-0004-0000-0A00-000006000000}"/>
    <hyperlink ref="F146" r:id="rId8" xr:uid="{00000000-0004-0000-0A00-000007000000}"/>
    <hyperlink ref="F156" r:id="rId9" xr:uid="{00000000-0004-0000-0A00-000008000000}"/>
    <hyperlink ref="F161" r:id="rId10" xr:uid="{00000000-0004-0000-0A00-000009000000}"/>
    <hyperlink ref="F170" r:id="rId11" xr:uid="{00000000-0004-0000-0A00-00000A000000}"/>
    <hyperlink ref="F178" r:id="rId12" xr:uid="{00000000-0004-0000-0A00-00000B000000}"/>
    <hyperlink ref="F183" r:id="rId13" xr:uid="{00000000-0004-0000-0A00-00000C000000}"/>
    <hyperlink ref="F188" r:id="rId14" xr:uid="{00000000-0004-0000-0A00-00000D000000}"/>
    <hyperlink ref="F193" r:id="rId15" xr:uid="{00000000-0004-0000-0A00-00000E000000}"/>
    <hyperlink ref="F200" r:id="rId16" xr:uid="{00000000-0004-0000-0A00-00000F000000}"/>
    <hyperlink ref="F205" r:id="rId17" xr:uid="{00000000-0004-0000-0A00-000010000000}"/>
    <hyperlink ref="F210" r:id="rId18" xr:uid="{00000000-0004-0000-0A00-000011000000}"/>
    <hyperlink ref="F215" r:id="rId19" xr:uid="{00000000-0004-0000-0A00-000012000000}"/>
    <hyperlink ref="F219" r:id="rId20" xr:uid="{00000000-0004-0000-0A00-000013000000}"/>
    <hyperlink ref="F224" r:id="rId21" xr:uid="{00000000-0004-0000-0A00-000014000000}"/>
    <hyperlink ref="F243" r:id="rId22" xr:uid="{00000000-0004-0000-0A00-000015000000}"/>
    <hyperlink ref="F265" r:id="rId23" xr:uid="{00000000-0004-0000-0A00-000016000000}"/>
    <hyperlink ref="F272" r:id="rId24" xr:uid="{00000000-0004-0000-0A00-000017000000}"/>
    <hyperlink ref="F279" r:id="rId25" xr:uid="{00000000-0004-0000-0A00-000018000000}"/>
    <hyperlink ref="F283" r:id="rId26" xr:uid="{00000000-0004-0000-0A00-000019000000}"/>
    <hyperlink ref="F290" r:id="rId27" xr:uid="{00000000-0004-0000-0A00-00001A000000}"/>
    <hyperlink ref="F303" r:id="rId28" xr:uid="{00000000-0004-0000-0A00-00001B000000}"/>
    <hyperlink ref="F307" r:id="rId29" xr:uid="{00000000-0004-0000-0A00-00001C000000}"/>
    <hyperlink ref="F312" r:id="rId30" xr:uid="{00000000-0004-0000-0A00-00001D000000}"/>
    <hyperlink ref="F316" r:id="rId31" xr:uid="{00000000-0004-0000-0A00-00001E000000}"/>
    <hyperlink ref="F321" r:id="rId32" xr:uid="{00000000-0004-0000-0A00-00001F000000}"/>
    <hyperlink ref="F343" r:id="rId33" xr:uid="{00000000-0004-0000-0A00-000020000000}"/>
    <hyperlink ref="F352" r:id="rId34" xr:uid="{00000000-0004-0000-0A00-000021000000}"/>
    <hyperlink ref="F359" r:id="rId35" xr:uid="{00000000-0004-0000-0A00-000022000000}"/>
    <hyperlink ref="F368" r:id="rId36" xr:uid="{00000000-0004-0000-0A00-000023000000}"/>
    <hyperlink ref="F372" r:id="rId37" xr:uid="{00000000-0004-0000-0A00-000024000000}"/>
    <hyperlink ref="F387" r:id="rId38" xr:uid="{00000000-0004-0000-0A00-000025000000}"/>
    <hyperlink ref="F396" r:id="rId39" xr:uid="{00000000-0004-0000-0A00-000026000000}"/>
    <hyperlink ref="F400" r:id="rId40" xr:uid="{00000000-0004-0000-0A00-000027000000}"/>
    <hyperlink ref="F404" r:id="rId41" xr:uid="{00000000-0004-0000-0A00-000028000000}"/>
    <hyperlink ref="F409" r:id="rId42" xr:uid="{00000000-0004-0000-0A00-000029000000}"/>
    <hyperlink ref="F413" r:id="rId43" xr:uid="{00000000-0004-0000-0A00-00002A000000}"/>
    <hyperlink ref="F417" r:id="rId44" xr:uid="{00000000-0004-0000-0A00-00002B000000}"/>
    <hyperlink ref="F421" r:id="rId45" xr:uid="{00000000-0004-0000-0A00-00002C000000}"/>
    <hyperlink ref="F425" r:id="rId46" xr:uid="{00000000-0004-0000-0A00-00002D000000}"/>
    <hyperlink ref="F429" r:id="rId47" xr:uid="{00000000-0004-0000-0A00-00002E000000}"/>
    <hyperlink ref="F435" r:id="rId48" xr:uid="{00000000-0004-0000-0A00-00002F000000}"/>
    <hyperlink ref="F440" r:id="rId49" xr:uid="{00000000-0004-0000-0A00-000030000000}"/>
    <hyperlink ref="F446" r:id="rId50" xr:uid="{00000000-0004-0000-0A00-000031000000}"/>
    <hyperlink ref="F453" r:id="rId51" xr:uid="{00000000-0004-0000-0A00-000032000000}"/>
    <hyperlink ref="F461" r:id="rId52" xr:uid="{00000000-0004-0000-0A00-000033000000}"/>
    <hyperlink ref="F465" r:id="rId53" xr:uid="{00000000-0004-0000-0A00-000034000000}"/>
    <hyperlink ref="F470" r:id="rId54" xr:uid="{00000000-0004-0000-0A00-000035000000}"/>
    <hyperlink ref="F475" r:id="rId55" xr:uid="{00000000-0004-0000-0A00-000036000000}"/>
    <hyperlink ref="F481" r:id="rId56" xr:uid="{00000000-0004-0000-0A00-000037000000}"/>
    <hyperlink ref="F486" r:id="rId57" xr:uid="{00000000-0004-0000-0A00-000038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5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M182"/>
  <sheetViews>
    <sheetView showGridLines="0" topLeftCell="A58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114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1433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1663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28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tr">
        <f>IF('Rekapitulace stavby'!AN16="","",'Rekapitulace stavby'!AN16)</f>
        <v/>
      </c>
      <c r="L22" s="33"/>
    </row>
    <row r="23" spans="2:12" s="1" customFormat="1" ht="18" customHeight="1">
      <c r="B23" s="33"/>
      <c r="E23" s="26" t="str">
        <f>IF('Rekapitulace stavby'!E17="","",'Rekapitulace stavby'!E17)</f>
        <v>PK dopravní s.r.o.</v>
      </c>
      <c r="I23" s="28" t="s">
        <v>30</v>
      </c>
      <c r="J23" s="26" t="str">
        <f>IF('Rekapitulace stavby'!AN17="","",'Rekapitulace stavby'!AN17)</f>
        <v/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ROUND(J90,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ROUND((SUM(BE90:BE181)),  2)</f>
        <v>0</v>
      </c>
      <c r="I35" s="94">
        <v>0.21</v>
      </c>
      <c r="J35" s="84">
        <f>ROUND(((SUM(BE90:BE181))*I35),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ROUND((SUM(BF90:BF181)),  2)</f>
        <v>0</v>
      </c>
      <c r="I36" s="94">
        <v>0.12</v>
      </c>
      <c r="J36" s="84">
        <f>ROUND(((SUM(BF90:BF181))*I36),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ROUND((SUM(BG90:BG181)),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ROUND((SUM(BH90:BH181)),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ROUND((SUM(BI90:BI181)),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1433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SO 404 - Veřejné osvětlení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J90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864</v>
      </c>
      <c r="E64" s="106"/>
      <c r="F64" s="106"/>
      <c r="G64" s="106"/>
      <c r="H64" s="106"/>
      <c r="I64" s="106"/>
      <c r="J64" s="107">
        <f>J91</f>
        <v>0</v>
      </c>
      <c r="L64" s="104"/>
    </row>
    <row r="65" spans="2:12" s="8" customFormat="1" ht="24.95" customHeight="1">
      <c r="B65" s="104"/>
      <c r="D65" s="105" t="s">
        <v>865</v>
      </c>
      <c r="E65" s="106"/>
      <c r="F65" s="106"/>
      <c r="G65" s="106"/>
      <c r="H65" s="106"/>
      <c r="I65" s="106"/>
      <c r="J65" s="107">
        <f>J126</f>
        <v>0</v>
      </c>
      <c r="L65" s="104"/>
    </row>
    <row r="66" spans="2:12" s="8" customFormat="1" ht="24.95" customHeight="1">
      <c r="B66" s="104"/>
      <c r="D66" s="105" t="s">
        <v>866</v>
      </c>
      <c r="E66" s="106"/>
      <c r="F66" s="106"/>
      <c r="G66" s="106"/>
      <c r="H66" s="106"/>
      <c r="I66" s="106"/>
      <c r="J66" s="107">
        <f>J131</f>
        <v>0</v>
      </c>
      <c r="L66" s="104"/>
    </row>
    <row r="67" spans="2:12" s="8" customFormat="1" ht="24.95" customHeight="1">
      <c r="B67" s="104"/>
      <c r="D67" s="105" t="s">
        <v>867</v>
      </c>
      <c r="E67" s="106"/>
      <c r="F67" s="106"/>
      <c r="G67" s="106"/>
      <c r="H67" s="106"/>
      <c r="I67" s="106"/>
      <c r="J67" s="107">
        <f>J166</f>
        <v>0</v>
      </c>
      <c r="L67" s="104"/>
    </row>
    <row r="68" spans="2:12" s="8" customFormat="1" ht="24.95" customHeight="1">
      <c r="B68" s="104"/>
      <c r="D68" s="105" t="s">
        <v>868</v>
      </c>
      <c r="E68" s="106"/>
      <c r="F68" s="106"/>
      <c r="G68" s="106"/>
      <c r="H68" s="106"/>
      <c r="I68" s="106"/>
      <c r="J68" s="107">
        <f>J177</f>
        <v>0</v>
      </c>
      <c r="L68" s="104"/>
    </row>
    <row r="69" spans="2:12" s="1" customFormat="1" ht="21.75" customHeight="1">
      <c r="B69" s="33"/>
      <c r="L69" s="33"/>
    </row>
    <row r="70" spans="2:12" s="1" customFormat="1" ht="6.95" customHeight="1"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33"/>
    </row>
    <row r="74" spans="2:12" s="1" customFormat="1" ht="6.95" customHeight="1">
      <c r="B74" s="44"/>
      <c r="C74" s="45"/>
      <c r="D74" s="45"/>
      <c r="E74" s="45"/>
      <c r="F74" s="45"/>
      <c r="G74" s="45"/>
      <c r="H74" s="45"/>
      <c r="I74" s="45"/>
      <c r="J74" s="45"/>
      <c r="K74" s="45"/>
      <c r="L74" s="33"/>
    </row>
    <row r="75" spans="2:12" s="1" customFormat="1" ht="24.95" customHeight="1">
      <c r="B75" s="33"/>
      <c r="C75" s="22" t="s">
        <v>135</v>
      </c>
      <c r="L75" s="33"/>
    </row>
    <row r="76" spans="2:12" s="1" customFormat="1" ht="6.95" customHeight="1">
      <c r="B76" s="33"/>
      <c r="L76" s="33"/>
    </row>
    <row r="77" spans="2:12" s="1" customFormat="1" ht="12" customHeight="1">
      <c r="B77" s="33"/>
      <c r="C77" s="28" t="s">
        <v>16</v>
      </c>
      <c r="L77" s="33"/>
    </row>
    <row r="78" spans="2:12" s="1" customFormat="1" ht="16.5" customHeight="1">
      <c r="B78" s="33"/>
      <c r="E78" s="321" t="str">
        <f>E7</f>
        <v>Roudnice nad Labem - přechody v centru města</v>
      </c>
      <c r="F78" s="322"/>
      <c r="G78" s="322"/>
      <c r="H78" s="322"/>
      <c r="L78" s="33"/>
    </row>
    <row r="79" spans="2:12" ht="12" customHeight="1">
      <c r="B79" s="21"/>
      <c r="C79" s="28" t="s">
        <v>118</v>
      </c>
      <c r="L79" s="21"/>
    </row>
    <row r="80" spans="2:12" s="1" customFormat="1" ht="16.5" customHeight="1">
      <c r="B80" s="33"/>
      <c r="E80" s="321" t="s">
        <v>1433</v>
      </c>
      <c r="F80" s="323"/>
      <c r="G80" s="323"/>
      <c r="H80" s="323"/>
      <c r="L80" s="33"/>
    </row>
    <row r="81" spans="2:65" s="1" customFormat="1" ht="12" customHeight="1">
      <c r="B81" s="33"/>
      <c r="C81" s="28" t="s">
        <v>120</v>
      </c>
      <c r="L81" s="33"/>
    </row>
    <row r="82" spans="2:65" s="1" customFormat="1" ht="16.5" customHeight="1">
      <c r="B82" s="33"/>
      <c r="E82" s="285" t="str">
        <f>E11</f>
        <v>SO 404 - Veřejné osvětlení</v>
      </c>
      <c r="F82" s="323"/>
      <c r="G82" s="323"/>
      <c r="H82" s="323"/>
      <c r="L82" s="33"/>
    </row>
    <row r="83" spans="2:65" s="1" customFormat="1" ht="6.95" customHeight="1">
      <c r="B83" s="33"/>
      <c r="L83" s="33"/>
    </row>
    <row r="84" spans="2:65" s="1" customFormat="1" ht="12" customHeight="1">
      <c r="B84" s="33"/>
      <c r="C84" s="28" t="s">
        <v>22</v>
      </c>
      <c r="F84" s="26" t="str">
        <f>F14</f>
        <v>Roudnice nad Labem</v>
      </c>
      <c r="I84" s="28" t="s">
        <v>24</v>
      </c>
      <c r="J84" s="50" t="str">
        <f>IF(J14="","",J14)</f>
        <v>17. 9. 2024</v>
      </c>
      <c r="L84" s="33"/>
    </row>
    <row r="85" spans="2:65" s="1" customFormat="1" ht="6.95" customHeight="1">
      <c r="B85" s="33"/>
      <c r="L85" s="33"/>
    </row>
    <row r="86" spans="2:65" s="1" customFormat="1" ht="15.2" customHeight="1">
      <c r="B86" s="33"/>
      <c r="C86" s="28" t="s">
        <v>26</v>
      </c>
      <c r="F86" s="26" t="str">
        <f>E17</f>
        <v xml:space="preserve"> </v>
      </c>
      <c r="I86" s="28" t="s">
        <v>33</v>
      </c>
      <c r="J86" s="31" t="str">
        <f>E23</f>
        <v>PK dopravní s.r.o.</v>
      </c>
      <c r="L86" s="33"/>
    </row>
    <row r="87" spans="2:65" s="1" customFormat="1" ht="15.2" customHeight="1">
      <c r="B87" s="33"/>
      <c r="C87" s="28" t="s">
        <v>31</v>
      </c>
      <c r="F87" s="26" t="str">
        <f>IF(E20="","",E20)</f>
        <v>Vyplň údaj</v>
      </c>
      <c r="I87" s="28" t="s">
        <v>36</v>
      </c>
      <c r="J87" s="31" t="str">
        <f>E26</f>
        <v xml:space="preserve"> </v>
      </c>
      <c r="L87" s="33"/>
    </row>
    <row r="88" spans="2:65" s="1" customFormat="1" ht="10.35" customHeight="1">
      <c r="B88" s="33"/>
      <c r="L88" s="33"/>
    </row>
    <row r="89" spans="2:65" s="10" customFormat="1" ht="29.25" customHeight="1">
      <c r="B89" s="112"/>
      <c r="C89" s="113" t="s">
        <v>136</v>
      </c>
      <c r="D89" s="114" t="s">
        <v>58</v>
      </c>
      <c r="E89" s="114" t="s">
        <v>54</v>
      </c>
      <c r="F89" s="114" t="s">
        <v>55</v>
      </c>
      <c r="G89" s="114" t="s">
        <v>137</v>
      </c>
      <c r="H89" s="114" t="s">
        <v>138</v>
      </c>
      <c r="I89" s="114" t="s">
        <v>139</v>
      </c>
      <c r="J89" s="114" t="s">
        <v>124</v>
      </c>
      <c r="K89" s="115" t="s">
        <v>140</v>
      </c>
      <c r="L89" s="112"/>
      <c r="M89" s="57" t="s">
        <v>28</v>
      </c>
      <c r="N89" s="58" t="s">
        <v>43</v>
      </c>
      <c r="O89" s="58" t="s">
        <v>141</v>
      </c>
      <c r="P89" s="58" t="s">
        <v>142</v>
      </c>
      <c r="Q89" s="58" t="s">
        <v>143</v>
      </c>
      <c r="R89" s="58" t="s">
        <v>144</v>
      </c>
      <c r="S89" s="58" t="s">
        <v>145</v>
      </c>
      <c r="T89" s="59" t="s">
        <v>146</v>
      </c>
    </row>
    <row r="90" spans="2:65" s="1" customFormat="1" ht="22.9" customHeight="1">
      <c r="B90" s="33"/>
      <c r="C90" s="62" t="s">
        <v>147</v>
      </c>
      <c r="J90" s="116">
        <f>BK90</f>
        <v>0</v>
      </c>
      <c r="L90" s="33"/>
      <c r="M90" s="60"/>
      <c r="N90" s="51"/>
      <c r="O90" s="51"/>
      <c r="P90" s="117">
        <f>P91+P126+P131+P166+P177</f>
        <v>0</v>
      </c>
      <c r="Q90" s="51"/>
      <c r="R90" s="117">
        <f>R91+R126+R131+R166+R177</f>
        <v>0</v>
      </c>
      <c r="S90" s="51"/>
      <c r="T90" s="118">
        <f>T91+T126+T131+T166+T177</f>
        <v>0</v>
      </c>
      <c r="AT90" s="18" t="s">
        <v>72</v>
      </c>
      <c r="AU90" s="18" t="s">
        <v>125</v>
      </c>
      <c r="BK90" s="119">
        <f>BK91+BK126+BK131+BK166+BK177</f>
        <v>0</v>
      </c>
    </row>
    <row r="91" spans="2:65" s="11" customFormat="1" ht="25.9" customHeight="1">
      <c r="B91" s="120"/>
      <c r="D91" s="121" t="s">
        <v>72</v>
      </c>
      <c r="E91" s="122" t="s">
        <v>869</v>
      </c>
      <c r="F91" s="122" t="s">
        <v>870</v>
      </c>
      <c r="I91" s="123"/>
      <c r="J91" s="124">
        <f>BK91</f>
        <v>0</v>
      </c>
      <c r="L91" s="120"/>
      <c r="M91" s="125"/>
      <c r="P91" s="126">
        <f>SUM(P92:P125)</f>
        <v>0</v>
      </c>
      <c r="R91" s="126">
        <f>SUM(R92:R125)</f>
        <v>0</v>
      </c>
      <c r="T91" s="127">
        <f>SUM(T92:T125)</f>
        <v>0</v>
      </c>
      <c r="AR91" s="121" t="s">
        <v>80</v>
      </c>
      <c r="AT91" s="128" t="s">
        <v>72</v>
      </c>
      <c r="AU91" s="128" t="s">
        <v>73</v>
      </c>
      <c r="AY91" s="121" t="s">
        <v>150</v>
      </c>
      <c r="BK91" s="129">
        <f>SUM(BK92:BK125)</f>
        <v>0</v>
      </c>
    </row>
    <row r="92" spans="2:65" s="1" customFormat="1" ht="16.5" customHeight="1">
      <c r="B92" s="33"/>
      <c r="C92" s="166" t="s">
        <v>80</v>
      </c>
      <c r="D92" s="166" t="s">
        <v>215</v>
      </c>
      <c r="E92" s="167" t="s">
        <v>1664</v>
      </c>
      <c r="F92" s="168" t="s">
        <v>1281</v>
      </c>
      <c r="G92" s="169" t="s">
        <v>394</v>
      </c>
      <c r="H92" s="170">
        <v>12</v>
      </c>
      <c r="I92" s="171"/>
      <c r="J92" s="172">
        <f>ROUND(I92*H92,2)</f>
        <v>0</v>
      </c>
      <c r="K92" s="168" t="s">
        <v>28</v>
      </c>
      <c r="L92" s="173"/>
      <c r="M92" s="174" t="s">
        <v>28</v>
      </c>
      <c r="N92" s="175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214</v>
      </c>
      <c r="AT92" s="143" t="s">
        <v>215</v>
      </c>
      <c r="AU92" s="143" t="s">
        <v>80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157</v>
      </c>
      <c r="BM92" s="143" t="s">
        <v>82</v>
      </c>
    </row>
    <row r="93" spans="2:65" s="1" customFormat="1" ht="11.25">
      <c r="B93" s="33"/>
      <c r="D93" s="145" t="s">
        <v>159</v>
      </c>
      <c r="F93" s="146" t="s">
        <v>1281</v>
      </c>
      <c r="I93" s="147"/>
      <c r="L93" s="33"/>
      <c r="M93" s="148"/>
      <c r="T93" s="54"/>
      <c r="AT93" s="18" t="s">
        <v>159</v>
      </c>
      <c r="AU93" s="18" t="s">
        <v>80</v>
      </c>
    </row>
    <row r="94" spans="2:65" s="1" customFormat="1" ht="16.5" customHeight="1">
      <c r="B94" s="33"/>
      <c r="C94" s="166" t="s">
        <v>82</v>
      </c>
      <c r="D94" s="166" t="s">
        <v>215</v>
      </c>
      <c r="E94" s="167" t="s">
        <v>875</v>
      </c>
      <c r="F94" s="168" t="s">
        <v>876</v>
      </c>
      <c r="G94" s="169" t="s">
        <v>394</v>
      </c>
      <c r="H94" s="170">
        <v>20</v>
      </c>
      <c r="I94" s="171"/>
      <c r="J94" s="172">
        <f>ROUND(I94*H94,2)</f>
        <v>0</v>
      </c>
      <c r="K94" s="168" t="s">
        <v>28</v>
      </c>
      <c r="L94" s="173"/>
      <c r="M94" s="174" t="s">
        <v>28</v>
      </c>
      <c r="N94" s="175" t="s">
        <v>44</v>
      </c>
      <c r="P94" s="141">
        <f>O94*H94</f>
        <v>0</v>
      </c>
      <c r="Q94" s="141">
        <v>0</v>
      </c>
      <c r="R94" s="141">
        <f>Q94*H94</f>
        <v>0</v>
      </c>
      <c r="S94" s="141">
        <v>0</v>
      </c>
      <c r="T94" s="142">
        <f>S94*H94</f>
        <v>0</v>
      </c>
      <c r="AR94" s="143" t="s">
        <v>214</v>
      </c>
      <c r="AT94" s="143" t="s">
        <v>215</v>
      </c>
      <c r="AU94" s="143" t="s">
        <v>80</v>
      </c>
      <c r="AY94" s="18" t="s">
        <v>150</v>
      </c>
      <c r="BE94" s="144">
        <f>IF(N94="základní",J94,0)</f>
        <v>0</v>
      </c>
      <c r="BF94" s="144">
        <f>IF(N94="snížená",J94,0)</f>
        <v>0</v>
      </c>
      <c r="BG94" s="144">
        <f>IF(N94="zákl. přenesená",J94,0)</f>
        <v>0</v>
      </c>
      <c r="BH94" s="144">
        <f>IF(N94="sníž. přenesená",J94,0)</f>
        <v>0</v>
      </c>
      <c r="BI94" s="144">
        <f>IF(N94="nulová",J94,0)</f>
        <v>0</v>
      </c>
      <c r="BJ94" s="18" t="s">
        <v>80</v>
      </c>
      <c r="BK94" s="144">
        <f>ROUND(I94*H94,2)</f>
        <v>0</v>
      </c>
      <c r="BL94" s="18" t="s">
        <v>157</v>
      </c>
      <c r="BM94" s="143" t="s">
        <v>157</v>
      </c>
    </row>
    <row r="95" spans="2:65" s="1" customFormat="1" ht="11.25">
      <c r="B95" s="33"/>
      <c r="D95" s="145" t="s">
        <v>159</v>
      </c>
      <c r="F95" s="146" t="s">
        <v>876</v>
      </c>
      <c r="I95" s="147"/>
      <c r="L95" s="33"/>
      <c r="M95" s="148"/>
      <c r="T95" s="54"/>
      <c r="AT95" s="18" t="s">
        <v>159</v>
      </c>
      <c r="AU95" s="18" t="s">
        <v>80</v>
      </c>
    </row>
    <row r="96" spans="2:65" s="1" customFormat="1" ht="16.5" customHeight="1">
      <c r="B96" s="33"/>
      <c r="C96" s="166" t="s">
        <v>173</v>
      </c>
      <c r="D96" s="166" t="s">
        <v>215</v>
      </c>
      <c r="E96" s="167" t="s">
        <v>877</v>
      </c>
      <c r="F96" s="168" t="s">
        <v>878</v>
      </c>
      <c r="G96" s="169" t="s">
        <v>394</v>
      </c>
      <c r="H96" s="170">
        <v>1.5</v>
      </c>
      <c r="I96" s="171"/>
      <c r="J96" s="172">
        <f>ROUND(I96*H96,2)</f>
        <v>0</v>
      </c>
      <c r="K96" s="168" t="s">
        <v>28</v>
      </c>
      <c r="L96" s="173"/>
      <c r="M96" s="174" t="s">
        <v>28</v>
      </c>
      <c r="N96" s="175" t="s">
        <v>44</v>
      </c>
      <c r="P96" s="141">
        <f>O96*H96</f>
        <v>0</v>
      </c>
      <c r="Q96" s="141">
        <v>0</v>
      </c>
      <c r="R96" s="141">
        <f>Q96*H96</f>
        <v>0</v>
      </c>
      <c r="S96" s="141">
        <v>0</v>
      </c>
      <c r="T96" s="142">
        <f>S96*H96</f>
        <v>0</v>
      </c>
      <c r="AR96" s="143" t="s">
        <v>214</v>
      </c>
      <c r="AT96" s="143" t="s">
        <v>215</v>
      </c>
      <c r="AU96" s="143" t="s">
        <v>80</v>
      </c>
      <c r="AY96" s="18" t="s">
        <v>150</v>
      </c>
      <c r="BE96" s="144">
        <f>IF(N96="základní",J96,0)</f>
        <v>0</v>
      </c>
      <c r="BF96" s="144">
        <f>IF(N96="snížená",J96,0)</f>
        <v>0</v>
      </c>
      <c r="BG96" s="144">
        <f>IF(N96="zákl. přenesená",J96,0)</f>
        <v>0</v>
      </c>
      <c r="BH96" s="144">
        <f>IF(N96="sníž. přenesená",J96,0)</f>
        <v>0</v>
      </c>
      <c r="BI96" s="144">
        <f>IF(N96="nulová",J96,0)</f>
        <v>0</v>
      </c>
      <c r="BJ96" s="18" t="s">
        <v>80</v>
      </c>
      <c r="BK96" s="144">
        <f>ROUND(I96*H96,2)</f>
        <v>0</v>
      </c>
      <c r="BL96" s="18" t="s">
        <v>157</v>
      </c>
      <c r="BM96" s="143" t="s">
        <v>196</v>
      </c>
    </row>
    <row r="97" spans="2:65" s="1" customFormat="1" ht="11.25">
      <c r="B97" s="33"/>
      <c r="D97" s="145" t="s">
        <v>159</v>
      </c>
      <c r="F97" s="146" t="s">
        <v>878</v>
      </c>
      <c r="I97" s="147"/>
      <c r="L97" s="33"/>
      <c r="M97" s="148"/>
      <c r="T97" s="54"/>
      <c r="AT97" s="18" t="s">
        <v>159</v>
      </c>
      <c r="AU97" s="18" t="s">
        <v>80</v>
      </c>
    </row>
    <row r="98" spans="2:65" s="1" customFormat="1" ht="16.5" customHeight="1">
      <c r="B98" s="33"/>
      <c r="C98" s="166" t="s">
        <v>157</v>
      </c>
      <c r="D98" s="166" t="s">
        <v>215</v>
      </c>
      <c r="E98" s="167" t="s">
        <v>879</v>
      </c>
      <c r="F98" s="168" t="s">
        <v>880</v>
      </c>
      <c r="G98" s="169" t="s">
        <v>881</v>
      </c>
      <c r="H98" s="170">
        <v>1</v>
      </c>
      <c r="I98" s="171"/>
      <c r="J98" s="172">
        <f>ROUND(I98*H98,2)</f>
        <v>0</v>
      </c>
      <c r="K98" s="168" t="s">
        <v>28</v>
      </c>
      <c r="L98" s="173"/>
      <c r="M98" s="174" t="s">
        <v>28</v>
      </c>
      <c r="N98" s="175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214</v>
      </c>
      <c r="AT98" s="143" t="s">
        <v>215</v>
      </c>
      <c r="AU98" s="143" t="s">
        <v>80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157</v>
      </c>
      <c r="BM98" s="143" t="s">
        <v>214</v>
      </c>
    </row>
    <row r="99" spans="2:65" s="1" customFormat="1" ht="11.25">
      <c r="B99" s="33"/>
      <c r="D99" s="145" t="s">
        <v>159</v>
      </c>
      <c r="F99" s="146" t="s">
        <v>880</v>
      </c>
      <c r="I99" s="147"/>
      <c r="L99" s="33"/>
      <c r="M99" s="148"/>
      <c r="T99" s="54"/>
      <c r="AT99" s="18" t="s">
        <v>159</v>
      </c>
      <c r="AU99" s="18" t="s">
        <v>80</v>
      </c>
    </row>
    <row r="100" spans="2:65" s="1" customFormat="1" ht="16.5" customHeight="1">
      <c r="B100" s="33"/>
      <c r="C100" s="166" t="s">
        <v>186</v>
      </c>
      <c r="D100" s="166" t="s">
        <v>215</v>
      </c>
      <c r="E100" s="167" t="s">
        <v>882</v>
      </c>
      <c r="F100" s="168" t="s">
        <v>883</v>
      </c>
      <c r="G100" s="169" t="s">
        <v>881</v>
      </c>
      <c r="H100" s="170">
        <v>2</v>
      </c>
      <c r="I100" s="171"/>
      <c r="J100" s="172">
        <f>ROUND(I100*H100,2)</f>
        <v>0</v>
      </c>
      <c r="K100" s="168" t="s">
        <v>28</v>
      </c>
      <c r="L100" s="173"/>
      <c r="M100" s="174" t="s">
        <v>28</v>
      </c>
      <c r="N100" s="175" t="s">
        <v>44</v>
      </c>
      <c r="P100" s="141">
        <f>O100*H100</f>
        <v>0</v>
      </c>
      <c r="Q100" s="141">
        <v>0</v>
      </c>
      <c r="R100" s="141">
        <f>Q100*H100</f>
        <v>0</v>
      </c>
      <c r="S100" s="141">
        <v>0</v>
      </c>
      <c r="T100" s="142">
        <f>S100*H100</f>
        <v>0</v>
      </c>
      <c r="AR100" s="143" t="s">
        <v>214</v>
      </c>
      <c r="AT100" s="143" t="s">
        <v>215</v>
      </c>
      <c r="AU100" s="143" t="s">
        <v>80</v>
      </c>
      <c r="AY100" s="18" t="s">
        <v>150</v>
      </c>
      <c r="BE100" s="144">
        <f>IF(N100="základní",J100,0)</f>
        <v>0</v>
      </c>
      <c r="BF100" s="144">
        <f>IF(N100="snížená",J100,0)</f>
        <v>0</v>
      </c>
      <c r="BG100" s="144">
        <f>IF(N100="zákl. přenesená",J100,0)</f>
        <v>0</v>
      </c>
      <c r="BH100" s="144">
        <f>IF(N100="sníž. přenesená",J100,0)</f>
        <v>0</v>
      </c>
      <c r="BI100" s="144">
        <f>IF(N100="nulová",J100,0)</f>
        <v>0</v>
      </c>
      <c r="BJ100" s="18" t="s">
        <v>80</v>
      </c>
      <c r="BK100" s="144">
        <f>ROUND(I100*H100,2)</f>
        <v>0</v>
      </c>
      <c r="BL100" s="18" t="s">
        <v>157</v>
      </c>
      <c r="BM100" s="143" t="s">
        <v>227</v>
      </c>
    </row>
    <row r="101" spans="2:65" s="1" customFormat="1" ht="11.25">
      <c r="B101" s="33"/>
      <c r="D101" s="145" t="s">
        <v>159</v>
      </c>
      <c r="F101" s="146" t="s">
        <v>883</v>
      </c>
      <c r="I101" s="147"/>
      <c r="L101" s="33"/>
      <c r="M101" s="148"/>
      <c r="T101" s="54"/>
      <c r="AT101" s="18" t="s">
        <v>159</v>
      </c>
      <c r="AU101" s="18" t="s">
        <v>80</v>
      </c>
    </row>
    <row r="102" spans="2:65" s="1" customFormat="1" ht="24.2" customHeight="1">
      <c r="B102" s="33"/>
      <c r="C102" s="166" t="s">
        <v>196</v>
      </c>
      <c r="D102" s="166" t="s">
        <v>215</v>
      </c>
      <c r="E102" s="167" t="s">
        <v>1665</v>
      </c>
      <c r="F102" s="168" t="s">
        <v>1666</v>
      </c>
      <c r="G102" s="169" t="s">
        <v>881</v>
      </c>
      <c r="H102" s="170">
        <v>1</v>
      </c>
      <c r="I102" s="171"/>
      <c r="J102" s="172">
        <f>ROUND(I102*H102,2)</f>
        <v>0</v>
      </c>
      <c r="K102" s="168" t="s">
        <v>28</v>
      </c>
      <c r="L102" s="173"/>
      <c r="M102" s="174" t="s">
        <v>28</v>
      </c>
      <c r="N102" s="175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214</v>
      </c>
      <c r="AT102" s="143" t="s">
        <v>215</v>
      </c>
      <c r="AU102" s="143" t="s">
        <v>80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157</v>
      </c>
      <c r="BM102" s="143" t="s">
        <v>8</v>
      </c>
    </row>
    <row r="103" spans="2:65" s="1" customFormat="1" ht="11.25">
      <c r="B103" s="33"/>
      <c r="D103" s="145" t="s">
        <v>159</v>
      </c>
      <c r="F103" s="146" t="s">
        <v>1666</v>
      </c>
      <c r="I103" s="147"/>
      <c r="L103" s="33"/>
      <c r="M103" s="148"/>
      <c r="T103" s="54"/>
      <c r="AT103" s="18" t="s">
        <v>159</v>
      </c>
      <c r="AU103" s="18" t="s">
        <v>80</v>
      </c>
    </row>
    <row r="104" spans="2:65" s="1" customFormat="1" ht="24.2" customHeight="1">
      <c r="B104" s="33"/>
      <c r="C104" s="166" t="s">
        <v>205</v>
      </c>
      <c r="D104" s="166" t="s">
        <v>215</v>
      </c>
      <c r="E104" s="167" t="s">
        <v>1667</v>
      </c>
      <c r="F104" s="168" t="s">
        <v>1668</v>
      </c>
      <c r="G104" s="169" t="s">
        <v>881</v>
      </c>
      <c r="H104" s="170">
        <v>1</v>
      </c>
      <c r="I104" s="171"/>
      <c r="J104" s="172">
        <f>ROUND(I104*H104,2)</f>
        <v>0</v>
      </c>
      <c r="K104" s="168" t="s">
        <v>28</v>
      </c>
      <c r="L104" s="173"/>
      <c r="M104" s="174" t="s">
        <v>28</v>
      </c>
      <c r="N104" s="175" t="s">
        <v>44</v>
      </c>
      <c r="P104" s="141">
        <f>O104*H104</f>
        <v>0</v>
      </c>
      <c r="Q104" s="141">
        <v>0</v>
      </c>
      <c r="R104" s="141">
        <f>Q104*H104</f>
        <v>0</v>
      </c>
      <c r="S104" s="141">
        <v>0</v>
      </c>
      <c r="T104" s="142">
        <f>S104*H104</f>
        <v>0</v>
      </c>
      <c r="AR104" s="143" t="s">
        <v>214</v>
      </c>
      <c r="AT104" s="143" t="s">
        <v>215</v>
      </c>
      <c r="AU104" s="143" t="s">
        <v>80</v>
      </c>
      <c r="AY104" s="18" t="s">
        <v>150</v>
      </c>
      <c r="BE104" s="144">
        <f>IF(N104="základní",J104,0)</f>
        <v>0</v>
      </c>
      <c r="BF104" s="144">
        <f>IF(N104="snížená",J104,0)</f>
        <v>0</v>
      </c>
      <c r="BG104" s="144">
        <f>IF(N104="zákl. přenesená",J104,0)</f>
        <v>0</v>
      </c>
      <c r="BH104" s="144">
        <f>IF(N104="sníž. přenesená",J104,0)</f>
        <v>0</v>
      </c>
      <c r="BI104" s="144">
        <f>IF(N104="nulová",J104,0)</f>
        <v>0</v>
      </c>
      <c r="BJ104" s="18" t="s">
        <v>80</v>
      </c>
      <c r="BK104" s="144">
        <f>ROUND(I104*H104,2)</f>
        <v>0</v>
      </c>
      <c r="BL104" s="18" t="s">
        <v>157</v>
      </c>
      <c r="BM104" s="143" t="s">
        <v>256</v>
      </c>
    </row>
    <row r="105" spans="2:65" s="1" customFormat="1" ht="11.25">
      <c r="B105" s="33"/>
      <c r="D105" s="145" t="s">
        <v>159</v>
      </c>
      <c r="F105" s="146" t="s">
        <v>1668</v>
      </c>
      <c r="I105" s="147"/>
      <c r="L105" s="33"/>
      <c r="M105" s="148"/>
      <c r="T105" s="54"/>
      <c r="AT105" s="18" t="s">
        <v>159</v>
      </c>
      <c r="AU105" s="18" t="s">
        <v>80</v>
      </c>
    </row>
    <row r="106" spans="2:65" s="1" customFormat="1" ht="16.5" customHeight="1">
      <c r="B106" s="33"/>
      <c r="C106" s="166" t="s">
        <v>214</v>
      </c>
      <c r="D106" s="166" t="s">
        <v>215</v>
      </c>
      <c r="E106" s="167" t="s">
        <v>890</v>
      </c>
      <c r="F106" s="168" t="s">
        <v>891</v>
      </c>
      <c r="G106" s="169" t="s">
        <v>881</v>
      </c>
      <c r="H106" s="170">
        <v>1</v>
      </c>
      <c r="I106" s="171"/>
      <c r="J106" s="172">
        <f>ROUND(I106*H106,2)</f>
        <v>0</v>
      </c>
      <c r="K106" s="168" t="s">
        <v>28</v>
      </c>
      <c r="L106" s="173"/>
      <c r="M106" s="174" t="s">
        <v>28</v>
      </c>
      <c r="N106" s="175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214</v>
      </c>
      <c r="AT106" s="143" t="s">
        <v>215</v>
      </c>
      <c r="AU106" s="143" t="s">
        <v>80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157</v>
      </c>
      <c r="BM106" s="143" t="s">
        <v>270</v>
      </c>
    </row>
    <row r="107" spans="2:65" s="1" customFormat="1" ht="11.25">
      <c r="B107" s="33"/>
      <c r="D107" s="145" t="s">
        <v>159</v>
      </c>
      <c r="F107" s="146" t="s">
        <v>891</v>
      </c>
      <c r="I107" s="147"/>
      <c r="L107" s="33"/>
      <c r="M107" s="148"/>
      <c r="T107" s="54"/>
      <c r="AT107" s="18" t="s">
        <v>159</v>
      </c>
      <c r="AU107" s="18" t="s">
        <v>80</v>
      </c>
    </row>
    <row r="108" spans="2:65" s="1" customFormat="1" ht="16.5" customHeight="1">
      <c r="B108" s="33"/>
      <c r="C108" s="166" t="s">
        <v>220</v>
      </c>
      <c r="D108" s="166" t="s">
        <v>215</v>
      </c>
      <c r="E108" s="167" t="s">
        <v>892</v>
      </c>
      <c r="F108" s="168" t="s">
        <v>893</v>
      </c>
      <c r="G108" s="169" t="s">
        <v>881</v>
      </c>
      <c r="H108" s="170">
        <v>2</v>
      </c>
      <c r="I108" s="171"/>
      <c r="J108" s="172">
        <f>ROUND(I108*H108,2)</f>
        <v>0</v>
      </c>
      <c r="K108" s="168" t="s">
        <v>28</v>
      </c>
      <c r="L108" s="173"/>
      <c r="M108" s="174" t="s">
        <v>28</v>
      </c>
      <c r="N108" s="175" t="s">
        <v>44</v>
      </c>
      <c r="P108" s="141">
        <f>O108*H108</f>
        <v>0</v>
      </c>
      <c r="Q108" s="141">
        <v>0</v>
      </c>
      <c r="R108" s="141">
        <f>Q108*H108</f>
        <v>0</v>
      </c>
      <c r="S108" s="141">
        <v>0</v>
      </c>
      <c r="T108" s="142">
        <f>S108*H108</f>
        <v>0</v>
      </c>
      <c r="AR108" s="143" t="s">
        <v>214</v>
      </c>
      <c r="AT108" s="143" t="s">
        <v>215</v>
      </c>
      <c r="AU108" s="143" t="s">
        <v>80</v>
      </c>
      <c r="AY108" s="18" t="s">
        <v>150</v>
      </c>
      <c r="BE108" s="144">
        <f>IF(N108="základní",J108,0)</f>
        <v>0</v>
      </c>
      <c r="BF108" s="144">
        <f>IF(N108="snížená",J108,0)</f>
        <v>0</v>
      </c>
      <c r="BG108" s="144">
        <f>IF(N108="zákl. přenesená",J108,0)</f>
        <v>0</v>
      </c>
      <c r="BH108" s="144">
        <f>IF(N108="sníž. přenesená",J108,0)</f>
        <v>0</v>
      </c>
      <c r="BI108" s="144">
        <f>IF(N108="nulová",J108,0)</f>
        <v>0</v>
      </c>
      <c r="BJ108" s="18" t="s">
        <v>80</v>
      </c>
      <c r="BK108" s="144">
        <f>ROUND(I108*H108,2)</f>
        <v>0</v>
      </c>
      <c r="BL108" s="18" t="s">
        <v>157</v>
      </c>
      <c r="BM108" s="143" t="s">
        <v>284</v>
      </c>
    </row>
    <row r="109" spans="2:65" s="1" customFormat="1" ht="11.25">
      <c r="B109" s="33"/>
      <c r="D109" s="145" t="s">
        <v>159</v>
      </c>
      <c r="F109" s="146" t="s">
        <v>893</v>
      </c>
      <c r="I109" s="147"/>
      <c r="L109" s="33"/>
      <c r="M109" s="148"/>
      <c r="T109" s="54"/>
      <c r="AT109" s="18" t="s">
        <v>159</v>
      </c>
      <c r="AU109" s="18" t="s">
        <v>80</v>
      </c>
    </row>
    <row r="110" spans="2:65" s="1" customFormat="1" ht="16.5" customHeight="1">
      <c r="B110" s="33"/>
      <c r="C110" s="166" t="s">
        <v>227</v>
      </c>
      <c r="D110" s="166" t="s">
        <v>215</v>
      </c>
      <c r="E110" s="167" t="s">
        <v>894</v>
      </c>
      <c r="F110" s="168" t="s">
        <v>895</v>
      </c>
      <c r="G110" s="169" t="s">
        <v>394</v>
      </c>
      <c r="H110" s="170">
        <v>29</v>
      </c>
      <c r="I110" s="171"/>
      <c r="J110" s="172">
        <f>ROUND(I110*H110,2)</f>
        <v>0</v>
      </c>
      <c r="K110" s="168" t="s">
        <v>28</v>
      </c>
      <c r="L110" s="173"/>
      <c r="M110" s="174" t="s">
        <v>28</v>
      </c>
      <c r="N110" s="175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214</v>
      </c>
      <c r="AT110" s="143" t="s">
        <v>215</v>
      </c>
      <c r="AU110" s="143" t="s">
        <v>80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157</v>
      </c>
      <c r="BM110" s="143" t="s">
        <v>297</v>
      </c>
    </row>
    <row r="111" spans="2:65" s="1" customFormat="1" ht="11.25">
      <c r="B111" s="33"/>
      <c r="D111" s="145" t="s">
        <v>159</v>
      </c>
      <c r="F111" s="146" t="s">
        <v>895</v>
      </c>
      <c r="I111" s="147"/>
      <c r="L111" s="33"/>
      <c r="M111" s="148"/>
      <c r="T111" s="54"/>
      <c r="AT111" s="18" t="s">
        <v>159</v>
      </c>
      <c r="AU111" s="18" t="s">
        <v>80</v>
      </c>
    </row>
    <row r="112" spans="2:65" s="1" customFormat="1" ht="16.5" customHeight="1">
      <c r="B112" s="33"/>
      <c r="C112" s="166" t="s">
        <v>233</v>
      </c>
      <c r="D112" s="166" t="s">
        <v>215</v>
      </c>
      <c r="E112" s="167" t="s">
        <v>896</v>
      </c>
      <c r="F112" s="168" t="s">
        <v>897</v>
      </c>
      <c r="G112" s="169" t="s">
        <v>394</v>
      </c>
      <c r="H112" s="170">
        <v>29</v>
      </c>
      <c r="I112" s="171"/>
      <c r="J112" s="172">
        <f>ROUND(I112*H112,2)</f>
        <v>0</v>
      </c>
      <c r="K112" s="168" t="s">
        <v>28</v>
      </c>
      <c r="L112" s="173"/>
      <c r="M112" s="174" t="s">
        <v>28</v>
      </c>
      <c r="N112" s="175" t="s">
        <v>44</v>
      </c>
      <c r="P112" s="141">
        <f>O112*H112</f>
        <v>0</v>
      </c>
      <c r="Q112" s="141">
        <v>0</v>
      </c>
      <c r="R112" s="141">
        <f>Q112*H112</f>
        <v>0</v>
      </c>
      <c r="S112" s="141">
        <v>0</v>
      </c>
      <c r="T112" s="142">
        <f>S112*H112</f>
        <v>0</v>
      </c>
      <c r="AR112" s="143" t="s">
        <v>214</v>
      </c>
      <c r="AT112" s="143" t="s">
        <v>215</v>
      </c>
      <c r="AU112" s="143" t="s">
        <v>80</v>
      </c>
      <c r="AY112" s="18" t="s">
        <v>150</v>
      </c>
      <c r="BE112" s="144">
        <f>IF(N112="základní",J112,0)</f>
        <v>0</v>
      </c>
      <c r="BF112" s="144">
        <f>IF(N112="snížená",J112,0)</f>
        <v>0</v>
      </c>
      <c r="BG112" s="144">
        <f>IF(N112="zákl. přenesená",J112,0)</f>
        <v>0</v>
      </c>
      <c r="BH112" s="144">
        <f>IF(N112="sníž. přenesená",J112,0)</f>
        <v>0</v>
      </c>
      <c r="BI112" s="144">
        <f>IF(N112="nulová",J112,0)</f>
        <v>0</v>
      </c>
      <c r="BJ112" s="18" t="s">
        <v>80</v>
      </c>
      <c r="BK112" s="144">
        <f>ROUND(I112*H112,2)</f>
        <v>0</v>
      </c>
      <c r="BL112" s="18" t="s">
        <v>157</v>
      </c>
      <c r="BM112" s="143" t="s">
        <v>309</v>
      </c>
    </row>
    <row r="113" spans="2:65" s="1" customFormat="1" ht="11.25">
      <c r="B113" s="33"/>
      <c r="D113" s="145" t="s">
        <v>159</v>
      </c>
      <c r="F113" s="146" t="s">
        <v>897</v>
      </c>
      <c r="I113" s="147"/>
      <c r="L113" s="33"/>
      <c r="M113" s="148"/>
      <c r="T113" s="54"/>
      <c r="AT113" s="18" t="s">
        <v>159</v>
      </c>
      <c r="AU113" s="18" t="s">
        <v>80</v>
      </c>
    </row>
    <row r="114" spans="2:65" s="1" customFormat="1" ht="16.5" customHeight="1">
      <c r="B114" s="33"/>
      <c r="C114" s="166" t="s">
        <v>8</v>
      </c>
      <c r="D114" s="166" t="s">
        <v>215</v>
      </c>
      <c r="E114" s="167" t="s">
        <v>1669</v>
      </c>
      <c r="F114" s="168" t="s">
        <v>1670</v>
      </c>
      <c r="G114" s="169" t="s">
        <v>881</v>
      </c>
      <c r="H114" s="170">
        <v>1</v>
      </c>
      <c r="I114" s="171"/>
      <c r="J114" s="172">
        <f>ROUND(I114*H114,2)</f>
        <v>0</v>
      </c>
      <c r="K114" s="168" t="s">
        <v>28</v>
      </c>
      <c r="L114" s="173"/>
      <c r="M114" s="174" t="s">
        <v>28</v>
      </c>
      <c r="N114" s="175" t="s">
        <v>44</v>
      </c>
      <c r="P114" s="141">
        <f>O114*H114</f>
        <v>0</v>
      </c>
      <c r="Q114" s="141">
        <v>0</v>
      </c>
      <c r="R114" s="141">
        <f>Q114*H114</f>
        <v>0</v>
      </c>
      <c r="S114" s="141">
        <v>0</v>
      </c>
      <c r="T114" s="142">
        <f>S114*H114</f>
        <v>0</v>
      </c>
      <c r="AR114" s="143" t="s">
        <v>214</v>
      </c>
      <c r="AT114" s="143" t="s">
        <v>215</v>
      </c>
      <c r="AU114" s="143" t="s">
        <v>80</v>
      </c>
      <c r="AY114" s="18" t="s">
        <v>150</v>
      </c>
      <c r="BE114" s="144">
        <f>IF(N114="základní",J114,0)</f>
        <v>0</v>
      </c>
      <c r="BF114" s="144">
        <f>IF(N114="snížená",J114,0)</f>
        <v>0</v>
      </c>
      <c r="BG114" s="144">
        <f>IF(N114="zákl. přenesená",J114,0)</f>
        <v>0</v>
      </c>
      <c r="BH114" s="144">
        <f>IF(N114="sníž. přenesená",J114,0)</f>
        <v>0</v>
      </c>
      <c r="BI114" s="144">
        <f>IF(N114="nulová",J114,0)</f>
        <v>0</v>
      </c>
      <c r="BJ114" s="18" t="s">
        <v>80</v>
      </c>
      <c r="BK114" s="144">
        <f>ROUND(I114*H114,2)</f>
        <v>0</v>
      </c>
      <c r="BL114" s="18" t="s">
        <v>157</v>
      </c>
      <c r="BM114" s="143" t="s">
        <v>332</v>
      </c>
    </row>
    <row r="115" spans="2:65" s="1" customFormat="1" ht="11.25">
      <c r="B115" s="33"/>
      <c r="D115" s="145" t="s">
        <v>159</v>
      </c>
      <c r="F115" s="146" t="s">
        <v>1670</v>
      </c>
      <c r="I115" s="147"/>
      <c r="L115" s="33"/>
      <c r="M115" s="148"/>
      <c r="T115" s="54"/>
      <c r="AT115" s="18" t="s">
        <v>159</v>
      </c>
      <c r="AU115" s="18" t="s">
        <v>80</v>
      </c>
    </row>
    <row r="116" spans="2:65" s="1" customFormat="1" ht="16.5" customHeight="1">
      <c r="B116" s="33"/>
      <c r="C116" s="166" t="s">
        <v>248</v>
      </c>
      <c r="D116" s="166" t="s">
        <v>215</v>
      </c>
      <c r="E116" s="167" t="s">
        <v>900</v>
      </c>
      <c r="F116" s="168" t="s">
        <v>901</v>
      </c>
      <c r="G116" s="169" t="s">
        <v>881</v>
      </c>
      <c r="H116" s="170">
        <v>2</v>
      </c>
      <c r="I116" s="171"/>
      <c r="J116" s="172">
        <f>ROUND(I116*H116,2)</f>
        <v>0</v>
      </c>
      <c r="K116" s="168" t="s">
        <v>28</v>
      </c>
      <c r="L116" s="173"/>
      <c r="M116" s="174" t="s">
        <v>28</v>
      </c>
      <c r="N116" s="175" t="s">
        <v>44</v>
      </c>
      <c r="P116" s="141">
        <f>O116*H116</f>
        <v>0</v>
      </c>
      <c r="Q116" s="141">
        <v>0</v>
      </c>
      <c r="R116" s="141">
        <f>Q116*H116</f>
        <v>0</v>
      </c>
      <c r="S116" s="141">
        <v>0</v>
      </c>
      <c r="T116" s="142">
        <f>S116*H116</f>
        <v>0</v>
      </c>
      <c r="AR116" s="143" t="s">
        <v>214</v>
      </c>
      <c r="AT116" s="143" t="s">
        <v>215</v>
      </c>
      <c r="AU116" s="143" t="s">
        <v>80</v>
      </c>
      <c r="AY116" s="18" t="s">
        <v>150</v>
      </c>
      <c r="BE116" s="144">
        <f>IF(N116="základní",J116,0)</f>
        <v>0</v>
      </c>
      <c r="BF116" s="144">
        <f>IF(N116="snížená",J116,0)</f>
        <v>0</v>
      </c>
      <c r="BG116" s="144">
        <f>IF(N116="zákl. přenesená",J116,0)</f>
        <v>0</v>
      </c>
      <c r="BH116" s="144">
        <f>IF(N116="sníž. přenesená",J116,0)</f>
        <v>0</v>
      </c>
      <c r="BI116" s="144">
        <f>IF(N116="nulová",J116,0)</f>
        <v>0</v>
      </c>
      <c r="BJ116" s="18" t="s">
        <v>80</v>
      </c>
      <c r="BK116" s="144">
        <f>ROUND(I116*H116,2)</f>
        <v>0</v>
      </c>
      <c r="BL116" s="18" t="s">
        <v>157</v>
      </c>
      <c r="BM116" s="143" t="s">
        <v>344</v>
      </c>
    </row>
    <row r="117" spans="2:65" s="1" customFormat="1" ht="11.25">
      <c r="B117" s="33"/>
      <c r="D117" s="145" t="s">
        <v>159</v>
      </c>
      <c r="F117" s="146" t="s">
        <v>901</v>
      </c>
      <c r="I117" s="147"/>
      <c r="L117" s="33"/>
      <c r="M117" s="148"/>
      <c r="T117" s="54"/>
      <c r="AT117" s="18" t="s">
        <v>159</v>
      </c>
      <c r="AU117" s="18" t="s">
        <v>80</v>
      </c>
    </row>
    <row r="118" spans="2:65" s="1" customFormat="1" ht="24.2" customHeight="1">
      <c r="B118" s="33"/>
      <c r="C118" s="166" t="s">
        <v>256</v>
      </c>
      <c r="D118" s="166" t="s">
        <v>215</v>
      </c>
      <c r="E118" s="167" t="s">
        <v>905</v>
      </c>
      <c r="F118" s="168" t="s">
        <v>906</v>
      </c>
      <c r="G118" s="169" t="s">
        <v>881</v>
      </c>
      <c r="H118" s="170">
        <v>1</v>
      </c>
      <c r="I118" s="171"/>
      <c r="J118" s="172">
        <f>ROUND(I118*H118,2)</f>
        <v>0</v>
      </c>
      <c r="K118" s="168" t="s">
        <v>28</v>
      </c>
      <c r="L118" s="173"/>
      <c r="M118" s="174" t="s">
        <v>28</v>
      </c>
      <c r="N118" s="175" t="s">
        <v>44</v>
      </c>
      <c r="P118" s="141">
        <f>O118*H118</f>
        <v>0</v>
      </c>
      <c r="Q118" s="141">
        <v>0</v>
      </c>
      <c r="R118" s="141">
        <f>Q118*H118</f>
        <v>0</v>
      </c>
      <c r="S118" s="141">
        <v>0</v>
      </c>
      <c r="T118" s="142">
        <f>S118*H118</f>
        <v>0</v>
      </c>
      <c r="AR118" s="143" t="s">
        <v>214</v>
      </c>
      <c r="AT118" s="143" t="s">
        <v>215</v>
      </c>
      <c r="AU118" s="143" t="s">
        <v>80</v>
      </c>
      <c r="AY118" s="18" t="s">
        <v>150</v>
      </c>
      <c r="BE118" s="144">
        <f>IF(N118="základní",J118,0)</f>
        <v>0</v>
      </c>
      <c r="BF118" s="144">
        <f>IF(N118="snížená",J118,0)</f>
        <v>0</v>
      </c>
      <c r="BG118" s="144">
        <f>IF(N118="zákl. přenesená",J118,0)</f>
        <v>0</v>
      </c>
      <c r="BH118" s="144">
        <f>IF(N118="sníž. přenesená",J118,0)</f>
        <v>0</v>
      </c>
      <c r="BI118" s="144">
        <f>IF(N118="nulová",J118,0)</f>
        <v>0</v>
      </c>
      <c r="BJ118" s="18" t="s">
        <v>80</v>
      </c>
      <c r="BK118" s="144">
        <f>ROUND(I118*H118,2)</f>
        <v>0</v>
      </c>
      <c r="BL118" s="18" t="s">
        <v>157</v>
      </c>
      <c r="BM118" s="143" t="s">
        <v>360</v>
      </c>
    </row>
    <row r="119" spans="2:65" s="1" customFormat="1" ht="19.5">
      <c r="B119" s="33"/>
      <c r="D119" s="145" t="s">
        <v>159</v>
      </c>
      <c r="F119" s="146" t="s">
        <v>906</v>
      </c>
      <c r="I119" s="147"/>
      <c r="L119" s="33"/>
      <c r="M119" s="148"/>
      <c r="T119" s="54"/>
      <c r="AT119" s="18" t="s">
        <v>159</v>
      </c>
      <c r="AU119" s="18" t="s">
        <v>80</v>
      </c>
    </row>
    <row r="120" spans="2:65" s="1" customFormat="1" ht="19.5">
      <c r="B120" s="33"/>
      <c r="D120" s="145" t="s">
        <v>192</v>
      </c>
      <c r="F120" s="165" t="s">
        <v>904</v>
      </c>
      <c r="I120" s="147"/>
      <c r="L120" s="33"/>
      <c r="M120" s="148"/>
      <c r="T120" s="54"/>
      <c r="AT120" s="18" t="s">
        <v>192</v>
      </c>
      <c r="AU120" s="18" t="s">
        <v>80</v>
      </c>
    </row>
    <row r="121" spans="2:65" s="1" customFormat="1" ht="24.2" customHeight="1">
      <c r="B121" s="33"/>
      <c r="C121" s="166" t="s">
        <v>263</v>
      </c>
      <c r="D121" s="166" t="s">
        <v>215</v>
      </c>
      <c r="E121" s="167" t="s">
        <v>1671</v>
      </c>
      <c r="F121" s="168" t="s">
        <v>1672</v>
      </c>
      <c r="G121" s="169" t="s">
        <v>881</v>
      </c>
      <c r="H121" s="170">
        <v>1</v>
      </c>
      <c r="I121" s="171"/>
      <c r="J121" s="172">
        <f>ROUND(I121*H121,2)</f>
        <v>0</v>
      </c>
      <c r="K121" s="168" t="s">
        <v>28</v>
      </c>
      <c r="L121" s="173"/>
      <c r="M121" s="174" t="s">
        <v>28</v>
      </c>
      <c r="N121" s="175" t="s">
        <v>44</v>
      </c>
      <c r="P121" s="141">
        <f>O121*H121</f>
        <v>0</v>
      </c>
      <c r="Q121" s="141">
        <v>0</v>
      </c>
      <c r="R121" s="141">
        <f>Q121*H121</f>
        <v>0</v>
      </c>
      <c r="S121" s="141">
        <v>0</v>
      </c>
      <c r="T121" s="142">
        <f>S121*H121</f>
        <v>0</v>
      </c>
      <c r="AR121" s="143" t="s">
        <v>214</v>
      </c>
      <c r="AT121" s="143" t="s">
        <v>215</v>
      </c>
      <c r="AU121" s="143" t="s">
        <v>80</v>
      </c>
      <c r="AY121" s="18" t="s">
        <v>150</v>
      </c>
      <c r="BE121" s="144">
        <f>IF(N121="základní",J121,0)</f>
        <v>0</v>
      </c>
      <c r="BF121" s="144">
        <f>IF(N121="snížená",J121,0)</f>
        <v>0</v>
      </c>
      <c r="BG121" s="144">
        <f>IF(N121="zákl. přenesená",J121,0)</f>
        <v>0</v>
      </c>
      <c r="BH121" s="144">
        <f>IF(N121="sníž. přenesená",J121,0)</f>
        <v>0</v>
      </c>
      <c r="BI121" s="144">
        <f>IF(N121="nulová",J121,0)</f>
        <v>0</v>
      </c>
      <c r="BJ121" s="18" t="s">
        <v>80</v>
      </c>
      <c r="BK121" s="144">
        <f>ROUND(I121*H121,2)</f>
        <v>0</v>
      </c>
      <c r="BL121" s="18" t="s">
        <v>157</v>
      </c>
      <c r="BM121" s="143" t="s">
        <v>391</v>
      </c>
    </row>
    <row r="122" spans="2:65" s="1" customFormat="1" ht="19.5">
      <c r="B122" s="33"/>
      <c r="D122" s="145" t="s">
        <v>159</v>
      </c>
      <c r="F122" s="146" t="s">
        <v>1672</v>
      </c>
      <c r="I122" s="147"/>
      <c r="L122" s="33"/>
      <c r="M122" s="148"/>
      <c r="T122" s="54"/>
      <c r="AT122" s="18" t="s">
        <v>159</v>
      </c>
      <c r="AU122" s="18" t="s">
        <v>80</v>
      </c>
    </row>
    <row r="123" spans="2:65" s="1" customFormat="1" ht="19.5">
      <c r="B123" s="33"/>
      <c r="D123" s="145" t="s">
        <v>192</v>
      </c>
      <c r="F123" s="165" t="s">
        <v>904</v>
      </c>
      <c r="I123" s="147"/>
      <c r="L123" s="33"/>
      <c r="M123" s="148"/>
      <c r="T123" s="54"/>
      <c r="AT123" s="18" t="s">
        <v>192</v>
      </c>
      <c r="AU123" s="18" t="s">
        <v>80</v>
      </c>
    </row>
    <row r="124" spans="2:65" s="1" customFormat="1" ht="16.5" customHeight="1">
      <c r="B124" s="33"/>
      <c r="C124" s="166" t="s">
        <v>270</v>
      </c>
      <c r="D124" s="166" t="s">
        <v>215</v>
      </c>
      <c r="E124" s="167" t="s">
        <v>907</v>
      </c>
      <c r="F124" s="168" t="s">
        <v>908</v>
      </c>
      <c r="G124" s="169" t="s">
        <v>881</v>
      </c>
      <c r="H124" s="170">
        <v>2</v>
      </c>
      <c r="I124" s="171"/>
      <c r="J124" s="172">
        <f>ROUND(I124*H124,2)</f>
        <v>0</v>
      </c>
      <c r="K124" s="168" t="s">
        <v>28</v>
      </c>
      <c r="L124" s="173"/>
      <c r="M124" s="174" t="s">
        <v>28</v>
      </c>
      <c r="N124" s="175" t="s">
        <v>44</v>
      </c>
      <c r="P124" s="141">
        <f>O124*H124</f>
        <v>0</v>
      </c>
      <c r="Q124" s="141">
        <v>0</v>
      </c>
      <c r="R124" s="141">
        <f>Q124*H124</f>
        <v>0</v>
      </c>
      <c r="S124" s="141">
        <v>0</v>
      </c>
      <c r="T124" s="142">
        <f>S124*H124</f>
        <v>0</v>
      </c>
      <c r="AR124" s="143" t="s">
        <v>214</v>
      </c>
      <c r="AT124" s="143" t="s">
        <v>215</v>
      </c>
      <c r="AU124" s="143" t="s">
        <v>80</v>
      </c>
      <c r="AY124" s="18" t="s">
        <v>150</v>
      </c>
      <c r="BE124" s="144">
        <f>IF(N124="základní",J124,0)</f>
        <v>0</v>
      </c>
      <c r="BF124" s="144">
        <f>IF(N124="snížená",J124,0)</f>
        <v>0</v>
      </c>
      <c r="BG124" s="144">
        <f>IF(N124="zákl. přenesená",J124,0)</f>
        <v>0</v>
      </c>
      <c r="BH124" s="144">
        <f>IF(N124="sníž. přenesená",J124,0)</f>
        <v>0</v>
      </c>
      <c r="BI124" s="144">
        <f>IF(N124="nulová",J124,0)</f>
        <v>0</v>
      </c>
      <c r="BJ124" s="18" t="s">
        <v>80</v>
      </c>
      <c r="BK124" s="144">
        <f>ROUND(I124*H124,2)</f>
        <v>0</v>
      </c>
      <c r="BL124" s="18" t="s">
        <v>157</v>
      </c>
      <c r="BM124" s="143" t="s">
        <v>405</v>
      </c>
    </row>
    <row r="125" spans="2:65" s="1" customFormat="1" ht="11.25">
      <c r="B125" s="33"/>
      <c r="D125" s="145" t="s">
        <v>159</v>
      </c>
      <c r="F125" s="146" t="s">
        <v>908</v>
      </c>
      <c r="I125" s="147"/>
      <c r="L125" s="33"/>
      <c r="M125" s="148"/>
      <c r="T125" s="54"/>
      <c r="AT125" s="18" t="s">
        <v>159</v>
      </c>
      <c r="AU125" s="18" t="s">
        <v>80</v>
      </c>
    </row>
    <row r="126" spans="2:65" s="11" customFormat="1" ht="25.9" customHeight="1">
      <c r="B126" s="120"/>
      <c r="D126" s="121" t="s">
        <v>72</v>
      </c>
      <c r="E126" s="122" t="s">
        <v>913</v>
      </c>
      <c r="F126" s="122" t="s">
        <v>914</v>
      </c>
      <c r="I126" s="123"/>
      <c r="J126" s="124">
        <f>BK126</f>
        <v>0</v>
      </c>
      <c r="L126" s="120"/>
      <c r="M126" s="125"/>
      <c r="P126" s="126">
        <f>SUM(P127:P130)</f>
        <v>0</v>
      </c>
      <c r="R126" s="126">
        <f>SUM(R127:R130)</f>
        <v>0</v>
      </c>
      <c r="T126" s="127">
        <f>SUM(T127:T130)</f>
        <v>0</v>
      </c>
      <c r="AR126" s="121" t="s">
        <v>80</v>
      </c>
      <c r="AT126" s="128" t="s">
        <v>72</v>
      </c>
      <c r="AU126" s="128" t="s">
        <v>73</v>
      </c>
      <c r="AY126" s="121" t="s">
        <v>150</v>
      </c>
      <c r="BK126" s="129">
        <f>SUM(BK127:BK130)</f>
        <v>0</v>
      </c>
    </row>
    <row r="127" spans="2:65" s="1" customFormat="1" ht="21.75" customHeight="1">
      <c r="B127" s="33"/>
      <c r="C127" s="132" t="s">
        <v>277</v>
      </c>
      <c r="D127" s="132" t="s">
        <v>152</v>
      </c>
      <c r="E127" s="133" t="s">
        <v>915</v>
      </c>
      <c r="F127" s="134" t="s">
        <v>916</v>
      </c>
      <c r="G127" s="135" t="s">
        <v>881</v>
      </c>
      <c r="H127" s="136">
        <v>1</v>
      </c>
      <c r="I127" s="137"/>
      <c r="J127" s="138">
        <f>ROUND(I127*H127,2)</f>
        <v>0</v>
      </c>
      <c r="K127" s="134" t="s">
        <v>28</v>
      </c>
      <c r="L127" s="33"/>
      <c r="M127" s="139" t="s">
        <v>28</v>
      </c>
      <c r="N127" s="140" t="s">
        <v>44</v>
      </c>
      <c r="P127" s="141">
        <f>O127*H127</f>
        <v>0</v>
      </c>
      <c r="Q127" s="141">
        <v>0</v>
      </c>
      <c r="R127" s="141">
        <f>Q127*H127</f>
        <v>0</v>
      </c>
      <c r="S127" s="141">
        <v>0</v>
      </c>
      <c r="T127" s="142">
        <f>S127*H127</f>
        <v>0</v>
      </c>
      <c r="AR127" s="143" t="s">
        <v>157</v>
      </c>
      <c r="AT127" s="143" t="s">
        <v>152</v>
      </c>
      <c r="AU127" s="143" t="s">
        <v>80</v>
      </c>
      <c r="AY127" s="18" t="s">
        <v>150</v>
      </c>
      <c r="BE127" s="144">
        <f>IF(N127="základní",J127,0)</f>
        <v>0</v>
      </c>
      <c r="BF127" s="144">
        <f>IF(N127="snížená",J127,0)</f>
        <v>0</v>
      </c>
      <c r="BG127" s="144">
        <f>IF(N127="zákl. přenesená",J127,0)</f>
        <v>0</v>
      </c>
      <c r="BH127" s="144">
        <f>IF(N127="sníž. přenesená",J127,0)</f>
        <v>0</v>
      </c>
      <c r="BI127" s="144">
        <f>IF(N127="nulová",J127,0)</f>
        <v>0</v>
      </c>
      <c r="BJ127" s="18" t="s">
        <v>80</v>
      </c>
      <c r="BK127" s="144">
        <f>ROUND(I127*H127,2)</f>
        <v>0</v>
      </c>
      <c r="BL127" s="18" t="s">
        <v>157</v>
      </c>
      <c r="BM127" s="143" t="s">
        <v>414</v>
      </c>
    </row>
    <row r="128" spans="2:65" s="1" customFormat="1" ht="11.25">
      <c r="B128" s="33"/>
      <c r="D128" s="145" t="s">
        <v>159</v>
      </c>
      <c r="F128" s="146" t="s">
        <v>917</v>
      </c>
      <c r="I128" s="147"/>
      <c r="L128" s="33"/>
      <c r="M128" s="148"/>
      <c r="T128" s="54"/>
      <c r="AT128" s="18" t="s">
        <v>159</v>
      </c>
      <c r="AU128" s="18" t="s">
        <v>80</v>
      </c>
    </row>
    <row r="129" spans="2:65" s="1" customFormat="1" ht="16.5" customHeight="1">
      <c r="B129" s="33"/>
      <c r="C129" s="132" t="s">
        <v>284</v>
      </c>
      <c r="D129" s="132" t="s">
        <v>152</v>
      </c>
      <c r="E129" s="133" t="s">
        <v>920</v>
      </c>
      <c r="F129" s="134" t="s">
        <v>921</v>
      </c>
      <c r="G129" s="135" t="s">
        <v>881</v>
      </c>
      <c r="H129" s="136">
        <v>1</v>
      </c>
      <c r="I129" s="137"/>
      <c r="J129" s="138">
        <f>ROUND(I129*H129,2)</f>
        <v>0</v>
      </c>
      <c r="K129" s="134" t="s">
        <v>28</v>
      </c>
      <c r="L129" s="33"/>
      <c r="M129" s="139" t="s">
        <v>28</v>
      </c>
      <c r="N129" s="140" t="s">
        <v>44</v>
      </c>
      <c r="P129" s="141">
        <f>O129*H129</f>
        <v>0</v>
      </c>
      <c r="Q129" s="141">
        <v>0</v>
      </c>
      <c r="R129" s="141">
        <f>Q129*H129</f>
        <v>0</v>
      </c>
      <c r="S129" s="141">
        <v>0</v>
      </c>
      <c r="T129" s="142">
        <f>S129*H129</f>
        <v>0</v>
      </c>
      <c r="AR129" s="143" t="s">
        <v>157</v>
      </c>
      <c r="AT129" s="143" t="s">
        <v>152</v>
      </c>
      <c r="AU129" s="143" t="s">
        <v>80</v>
      </c>
      <c r="AY129" s="18" t="s">
        <v>150</v>
      </c>
      <c r="BE129" s="144">
        <f>IF(N129="základní",J129,0)</f>
        <v>0</v>
      </c>
      <c r="BF129" s="144">
        <f>IF(N129="snížená",J129,0)</f>
        <v>0</v>
      </c>
      <c r="BG129" s="144">
        <f>IF(N129="zákl. přenesená",J129,0)</f>
        <v>0</v>
      </c>
      <c r="BH129" s="144">
        <f>IF(N129="sníž. přenesená",J129,0)</f>
        <v>0</v>
      </c>
      <c r="BI129" s="144">
        <f>IF(N129="nulová",J129,0)</f>
        <v>0</v>
      </c>
      <c r="BJ129" s="18" t="s">
        <v>80</v>
      </c>
      <c r="BK129" s="144">
        <f>ROUND(I129*H129,2)</f>
        <v>0</v>
      </c>
      <c r="BL129" s="18" t="s">
        <v>157</v>
      </c>
      <c r="BM129" s="143" t="s">
        <v>425</v>
      </c>
    </row>
    <row r="130" spans="2:65" s="1" customFormat="1" ht="11.25">
      <c r="B130" s="33"/>
      <c r="D130" s="145" t="s">
        <v>159</v>
      </c>
      <c r="F130" s="146" t="s">
        <v>921</v>
      </c>
      <c r="I130" s="147"/>
      <c r="L130" s="33"/>
      <c r="M130" s="148"/>
      <c r="T130" s="54"/>
      <c r="AT130" s="18" t="s">
        <v>159</v>
      </c>
      <c r="AU130" s="18" t="s">
        <v>80</v>
      </c>
    </row>
    <row r="131" spans="2:65" s="11" customFormat="1" ht="25.9" customHeight="1">
      <c r="B131" s="120"/>
      <c r="D131" s="121" t="s">
        <v>72</v>
      </c>
      <c r="E131" s="122" t="s">
        <v>922</v>
      </c>
      <c r="F131" s="122" t="s">
        <v>923</v>
      </c>
      <c r="I131" s="123"/>
      <c r="J131" s="124">
        <f>BK131</f>
        <v>0</v>
      </c>
      <c r="L131" s="120"/>
      <c r="M131" s="125"/>
      <c r="P131" s="126">
        <f>SUM(P132:P165)</f>
        <v>0</v>
      </c>
      <c r="R131" s="126">
        <f>SUM(R132:R165)</f>
        <v>0</v>
      </c>
      <c r="T131" s="127">
        <f>SUM(T132:T165)</f>
        <v>0</v>
      </c>
      <c r="AR131" s="121" t="s">
        <v>80</v>
      </c>
      <c r="AT131" s="128" t="s">
        <v>72</v>
      </c>
      <c r="AU131" s="128" t="s">
        <v>73</v>
      </c>
      <c r="AY131" s="121" t="s">
        <v>150</v>
      </c>
      <c r="BK131" s="129">
        <f>SUM(BK132:BK165)</f>
        <v>0</v>
      </c>
    </row>
    <row r="132" spans="2:65" s="1" customFormat="1" ht="16.5" customHeight="1">
      <c r="B132" s="33"/>
      <c r="C132" s="132" t="s">
        <v>290</v>
      </c>
      <c r="D132" s="132" t="s">
        <v>152</v>
      </c>
      <c r="E132" s="133" t="s">
        <v>924</v>
      </c>
      <c r="F132" s="134" t="s">
        <v>925</v>
      </c>
      <c r="G132" s="135" t="s">
        <v>394</v>
      </c>
      <c r="H132" s="136">
        <v>12</v>
      </c>
      <c r="I132" s="137"/>
      <c r="J132" s="138">
        <f>ROUND(I132*H132,2)</f>
        <v>0</v>
      </c>
      <c r="K132" s="134" t="s">
        <v>28</v>
      </c>
      <c r="L132" s="33"/>
      <c r="M132" s="139" t="s">
        <v>28</v>
      </c>
      <c r="N132" s="140" t="s">
        <v>44</v>
      </c>
      <c r="P132" s="141">
        <f>O132*H132</f>
        <v>0</v>
      </c>
      <c r="Q132" s="141">
        <v>0</v>
      </c>
      <c r="R132" s="141">
        <f>Q132*H132</f>
        <v>0</v>
      </c>
      <c r="S132" s="141">
        <v>0</v>
      </c>
      <c r="T132" s="142">
        <f>S132*H132</f>
        <v>0</v>
      </c>
      <c r="AR132" s="143" t="s">
        <v>157</v>
      </c>
      <c r="AT132" s="143" t="s">
        <v>152</v>
      </c>
      <c r="AU132" s="143" t="s">
        <v>80</v>
      </c>
      <c r="AY132" s="18" t="s">
        <v>150</v>
      </c>
      <c r="BE132" s="144">
        <f>IF(N132="základní",J132,0)</f>
        <v>0</v>
      </c>
      <c r="BF132" s="144">
        <f>IF(N132="snížená",J132,0)</f>
        <v>0</v>
      </c>
      <c r="BG132" s="144">
        <f>IF(N132="zákl. přenesená",J132,0)</f>
        <v>0</v>
      </c>
      <c r="BH132" s="144">
        <f>IF(N132="sníž. přenesená",J132,0)</f>
        <v>0</v>
      </c>
      <c r="BI132" s="144">
        <f>IF(N132="nulová",J132,0)</f>
        <v>0</v>
      </c>
      <c r="BJ132" s="18" t="s">
        <v>80</v>
      </c>
      <c r="BK132" s="144">
        <f>ROUND(I132*H132,2)</f>
        <v>0</v>
      </c>
      <c r="BL132" s="18" t="s">
        <v>157</v>
      </c>
      <c r="BM132" s="143" t="s">
        <v>438</v>
      </c>
    </row>
    <row r="133" spans="2:65" s="1" customFormat="1" ht="11.25">
      <c r="B133" s="33"/>
      <c r="D133" s="145" t="s">
        <v>159</v>
      </c>
      <c r="F133" s="146" t="s">
        <v>925</v>
      </c>
      <c r="I133" s="147"/>
      <c r="L133" s="33"/>
      <c r="M133" s="148"/>
      <c r="T133" s="54"/>
      <c r="AT133" s="18" t="s">
        <v>159</v>
      </c>
      <c r="AU133" s="18" t="s">
        <v>80</v>
      </c>
    </row>
    <row r="134" spans="2:65" s="1" customFormat="1" ht="16.5" customHeight="1">
      <c r="B134" s="33"/>
      <c r="C134" s="132" t="s">
        <v>297</v>
      </c>
      <c r="D134" s="132" t="s">
        <v>152</v>
      </c>
      <c r="E134" s="133" t="s">
        <v>928</v>
      </c>
      <c r="F134" s="134" t="s">
        <v>929</v>
      </c>
      <c r="G134" s="135" t="s">
        <v>394</v>
      </c>
      <c r="H134" s="136">
        <v>20</v>
      </c>
      <c r="I134" s="137"/>
      <c r="J134" s="138">
        <f>ROUND(I134*H134,2)</f>
        <v>0</v>
      </c>
      <c r="K134" s="134" t="s">
        <v>28</v>
      </c>
      <c r="L134" s="33"/>
      <c r="M134" s="139" t="s">
        <v>28</v>
      </c>
      <c r="N134" s="140" t="s">
        <v>44</v>
      </c>
      <c r="P134" s="141">
        <f>O134*H134</f>
        <v>0</v>
      </c>
      <c r="Q134" s="141">
        <v>0</v>
      </c>
      <c r="R134" s="141">
        <f>Q134*H134</f>
        <v>0</v>
      </c>
      <c r="S134" s="141">
        <v>0</v>
      </c>
      <c r="T134" s="142">
        <f>S134*H134</f>
        <v>0</v>
      </c>
      <c r="AR134" s="143" t="s">
        <v>157</v>
      </c>
      <c r="AT134" s="143" t="s">
        <v>152</v>
      </c>
      <c r="AU134" s="143" t="s">
        <v>80</v>
      </c>
      <c r="AY134" s="18" t="s">
        <v>150</v>
      </c>
      <c r="BE134" s="144">
        <f>IF(N134="základní",J134,0)</f>
        <v>0</v>
      </c>
      <c r="BF134" s="144">
        <f>IF(N134="snížená",J134,0)</f>
        <v>0</v>
      </c>
      <c r="BG134" s="144">
        <f>IF(N134="zákl. přenesená",J134,0)</f>
        <v>0</v>
      </c>
      <c r="BH134" s="144">
        <f>IF(N134="sníž. přenesená",J134,0)</f>
        <v>0</v>
      </c>
      <c r="BI134" s="144">
        <f>IF(N134="nulová",J134,0)</f>
        <v>0</v>
      </c>
      <c r="BJ134" s="18" t="s">
        <v>80</v>
      </c>
      <c r="BK134" s="144">
        <f>ROUND(I134*H134,2)</f>
        <v>0</v>
      </c>
      <c r="BL134" s="18" t="s">
        <v>157</v>
      </c>
      <c r="BM134" s="143" t="s">
        <v>449</v>
      </c>
    </row>
    <row r="135" spans="2:65" s="1" customFormat="1" ht="11.25">
      <c r="B135" s="33"/>
      <c r="D135" s="145" t="s">
        <v>159</v>
      </c>
      <c r="F135" s="146" t="s">
        <v>929</v>
      </c>
      <c r="I135" s="147"/>
      <c r="L135" s="33"/>
      <c r="M135" s="148"/>
      <c r="T135" s="54"/>
      <c r="AT135" s="18" t="s">
        <v>159</v>
      </c>
      <c r="AU135" s="18" t="s">
        <v>80</v>
      </c>
    </row>
    <row r="136" spans="2:65" s="1" customFormat="1" ht="16.5" customHeight="1">
      <c r="B136" s="33"/>
      <c r="C136" s="132" t="s">
        <v>7</v>
      </c>
      <c r="D136" s="132" t="s">
        <v>152</v>
      </c>
      <c r="E136" s="133" t="s">
        <v>930</v>
      </c>
      <c r="F136" s="134" t="s">
        <v>931</v>
      </c>
      <c r="G136" s="135" t="s">
        <v>881</v>
      </c>
      <c r="H136" s="136">
        <v>1</v>
      </c>
      <c r="I136" s="137"/>
      <c r="J136" s="138">
        <f>ROUND(I136*H136,2)</f>
        <v>0</v>
      </c>
      <c r="K136" s="134" t="s">
        <v>28</v>
      </c>
      <c r="L136" s="33"/>
      <c r="M136" s="139" t="s">
        <v>28</v>
      </c>
      <c r="N136" s="140" t="s">
        <v>44</v>
      </c>
      <c r="P136" s="141">
        <f>O136*H136</f>
        <v>0</v>
      </c>
      <c r="Q136" s="141">
        <v>0</v>
      </c>
      <c r="R136" s="141">
        <f>Q136*H136</f>
        <v>0</v>
      </c>
      <c r="S136" s="141">
        <v>0</v>
      </c>
      <c r="T136" s="142">
        <f>S136*H136</f>
        <v>0</v>
      </c>
      <c r="AR136" s="143" t="s">
        <v>157</v>
      </c>
      <c r="AT136" s="143" t="s">
        <v>152</v>
      </c>
      <c r="AU136" s="143" t="s">
        <v>80</v>
      </c>
      <c r="AY136" s="18" t="s">
        <v>150</v>
      </c>
      <c r="BE136" s="144">
        <f>IF(N136="základní",J136,0)</f>
        <v>0</v>
      </c>
      <c r="BF136" s="144">
        <f>IF(N136="snížená",J136,0)</f>
        <v>0</v>
      </c>
      <c r="BG136" s="144">
        <f>IF(N136="zákl. přenesená",J136,0)</f>
        <v>0</v>
      </c>
      <c r="BH136" s="144">
        <f>IF(N136="sníž. přenesená",J136,0)</f>
        <v>0</v>
      </c>
      <c r="BI136" s="144">
        <f>IF(N136="nulová",J136,0)</f>
        <v>0</v>
      </c>
      <c r="BJ136" s="18" t="s">
        <v>80</v>
      </c>
      <c r="BK136" s="144">
        <f>ROUND(I136*H136,2)</f>
        <v>0</v>
      </c>
      <c r="BL136" s="18" t="s">
        <v>157</v>
      </c>
      <c r="BM136" s="143" t="s">
        <v>459</v>
      </c>
    </row>
    <row r="137" spans="2:65" s="1" customFormat="1" ht="11.25">
      <c r="B137" s="33"/>
      <c r="D137" s="145" t="s">
        <v>159</v>
      </c>
      <c r="F137" s="146" t="s">
        <v>931</v>
      </c>
      <c r="I137" s="147"/>
      <c r="L137" s="33"/>
      <c r="M137" s="148"/>
      <c r="T137" s="54"/>
      <c r="AT137" s="18" t="s">
        <v>159</v>
      </c>
      <c r="AU137" s="18" t="s">
        <v>80</v>
      </c>
    </row>
    <row r="138" spans="2:65" s="1" customFormat="1" ht="21.75" customHeight="1">
      <c r="B138" s="33"/>
      <c r="C138" s="132" t="s">
        <v>309</v>
      </c>
      <c r="D138" s="132" t="s">
        <v>152</v>
      </c>
      <c r="E138" s="133" t="s">
        <v>1673</v>
      </c>
      <c r="F138" s="134" t="s">
        <v>1674</v>
      </c>
      <c r="G138" s="135" t="s">
        <v>881</v>
      </c>
      <c r="H138" s="136">
        <v>1</v>
      </c>
      <c r="I138" s="137"/>
      <c r="J138" s="138">
        <f>ROUND(I138*H138,2)</f>
        <v>0</v>
      </c>
      <c r="K138" s="134" t="s">
        <v>28</v>
      </c>
      <c r="L138" s="33"/>
      <c r="M138" s="139" t="s">
        <v>28</v>
      </c>
      <c r="N138" s="140" t="s">
        <v>44</v>
      </c>
      <c r="P138" s="141">
        <f>O138*H138</f>
        <v>0</v>
      </c>
      <c r="Q138" s="141">
        <v>0</v>
      </c>
      <c r="R138" s="141">
        <f>Q138*H138</f>
        <v>0</v>
      </c>
      <c r="S138" s="141">
        <v>0</v>
      </c>
      <c r="T138" s="142">
        <f>S138*H138</f>
        <v>0</v>
      </c>
      <c r="AR138" s="143" t="s">
        <v>157</v>
      </c>
      <c r="AT138" s="143" t="s">
        <v>152</v>
      </c>
      <c r="AU138" s="143" t="s">
        <v>80</v>
      </c>
      <c r="AY138" s="18" t="s">
        <v>150</v>
      </c>
      <c r="BE138" s="144">
        <f>IF(N138="základní",J138,0)</f>
        <v>0</v>
      </c>
      <c r="BF138" s="144">
        <f>IF(N138="snížená",J138,0)</f>
        <v>0</v>
      </c>
      <c r="BG138" s="144">
        <f>IF(N138="zákl. přenesená",J138,0)</f>
        <v>0</v>
      </c>
      <c r="BH138" s="144">
        <f>IF(N138="sníž. přenesená",J138,0)</f>
        <v>0</v>
      </c>
      <c r="BI138" s="144">
        <f>IF(N138="nulová",J138,0)</f>
        <v>0</v>
      </c>
      <c r="BJ138" s="18" t="s">
        <v>80</v>
      </c>
      <c r="BK138" s="144">
        <f>ROUND(I138*H138,2)</f>
        <v>0</v>
      </c>
      <c r="BL138" s="18" t="s">
        <v>157</v>
      </c>
      <c r="BM138" s="143" t="s">
        <v>469</v>
      </c>
    </row>
    <row r="139" spans="2:65" s="1" customFormat="1" ht="11.25">
      <c r="B139" s="33"/>
      <c r="D139" s="145" t="s">
        <v>159</v>
      </c>
      <c r="F139" s="146" t="s">
        <v>1674</v>
      </c>
      <c r="I139" s="147"/>
      <c r="L139" s="33"/>
      <c r="M139" s="148"/>
      <c r="T139" s="54"/>
      <c r="AT139" s="18" t="s">
        <v>159</v>
      </c>
      <c r="AU139" s="18" t="s">
        <v>80</v>
      </c>
    </row>
    <row r="140" spans="2:65" s="1" customFormat="1" ht="16.5" customHeight="1">
      <c r="B140" s="33"/>
      <c r="C140" s="132" t="s">
        <v>316</v>
      </c>
      <c r="D140" s="132" t="s">
        <v>152</v>
      </c>
      <c r="E140" s="133" t="s">
        <v>934</v>
      </c>
      <c r="F140" s="134" t="s">
        <v>935</v>
      </c>
      <c r="G140" s="135" t="s">
        <v>881</v>
      </c>
      <c r="H140" s="136">
        <v>1</v>
      </c>
      <c r="I140" s="137"/>
      <c r="J140" s="138">
        <f>ROUND(I140*H140,2)</f>
        <v>0</v>
      </c>
      <c r="K140" s="134" t="s">
        <v>28</v>
      </c>
      <c r="L140" s="33"/>
      <c r="M140" s="139" t="s">
        <v>28</v>
      </c>
      <c r="N140" s="140" t="s">
        <v>44</v>
      </c>
      <c r="P140" s="141">
        <f>O140*H140</f>
        <v>0</v>
      </c>
      <c r="Q140" s="141">
        <v>0</v>
      </c>
      <c r="R140" s="141">
        <f>Q140*H140</f>
        <v>0</v>
      </c>
      <c r="S140" s="141">
        <v>0</v>
      </c>
      <c r="T140" s="142">
        <f>S140*H140</f>
        <v>0</v>
      </c>
      <c r="AR140" s="143" t="s">
        <v>157</v>
      </c>
      <c r="AT140" s="143" t="s">
        <v>152</v>
      </c>
      <c r="AU140" s="143" t="s">
        <v>80</v>
      </c>
      <c r="AY140" s="18" t="s">
        <v>150</v>
      </c>
      <c r="BE140" s="144">
        <f>IF(N140="základní",J140,0)</f>
        <v>0</v>
      </c>
      <c r="BF140" s="144">
        <f>IF(N140="snížená",J140,0)</f>
        <v>0</v>
      </c>
      <c r="BG140" s="144">
        <f>IF(N140="zákl. přenesená",J140,0)</f>
        <v>0</v>
      </c>
      <c r="BH140" s="144">
        <f>IF(N140="sníž. přenesená",J140,0)</f>
        <v>0</v>
      </c>
      <c r="BI140" s="144">
        <f>IF(N140="nulová",J140,0)</f>
        <v>0</v>
      </c>
      <c r="BJ140" s="18" t="s">
        <v>80</v>
      </c>
      <c r="BK140" s="144">
        <f>ROUND(I140*H140,2)</f>
        <v>0</v>
      </c>
      <c r="BL140" s="18" t="s">
        <v>157</v>
      </c>
      <c r="BM140" s="143" t="s">
        <v>479</v>
      </c>
    </row>
    <row r="141" spans="2:65" s="1" customFormat="1" ht="11.25">
      <c r="B141" s="33"/>
      <c r="D141" s="145" t="s">
        <v>159</v>
      </c>
      <c r="F141" s="146" t="s">
        <v>935</v>
      </c>
      <c r="I141" s="147"/>
      <c r="L141" s="33"/>
      <c r="M141" s="148"/>
      <c r="T141" s="54"/>
      <c r="AT141" s="18" t="s">
        <v>159</v>
      </c>
      <c r="AU141" s="18" t="s">
        <v>80</v>
      </c>
    </row>
    <row r="142" spans="2:65" s="1" customFormat="1" ht="16.5" customHeight="1">
      <c r="B142" s="33"/>
      <c r="C142" s="132" t="s">
        <v>332</v>
      </c>
      <c r="D142" s="132" t="s">
        <v>152</v>
      </c>
      <c r="E142" s="133" t="s">
        <v>936</v>
      </c>
      <c r="F142" s="134" t="s">
        <v>937</v>
      </c>
      <c r="G142" s="135" t="s">
        <v>394</v>
      </c>
      <c r="H142" s="136">
        <v>6</v>
      </c>
      <c r="I142" s="137"/>
      <c r="J142" s="138">
        <f>ROUND(I142*H142,2)</f>
        <v>0</v>
      </c>
      <c r="K142" s="134" t="s">
        <v>28</v>
      </c>
      <c r="L142" s="33"/>
      <c r="M142" s="139" t="s">
        <v>28</v>
      </c>
      <c r="N142" s="140" t="s">
        <v>44</v>
      </c>
      <c r="P142" s="141">
        <f>O142*H142</f>
        <v>0</v>
      </c>
      <c r="Q142" s="141">
        <v>0</v>
      </c>
      <c r="R142" s="141">
        <f>Q142*H142</f>
        <v>0</v>
      </c>
      <c r="S142" s="141">
        <v>0</v>
      </c>
      <c r="T142" s="142">
        <f>S142*H142</f>
        <v>0</v>
      </c>
      <c r="AR142" s="143" t="s">
        <v>157</v>
      </c>
      <c r="AT142" s="143" t="s">
        <v>152</v>
      </c>
      <c r="AU142" s="143" t="s">
        <v>80</v>
      </c>
      <c r="AY142" s="18" t="s">
        <v>150</v>
      </c>
      <c r="BE142" s="144">
        <f>IF(N142="základní",J142,0)</f>
        <v>0</v>
      </c>
      <c r="BF142" s="144">
        <f>IF(N142="snížená",J142,0)</f>
        <v>0</v>
      </c>
      <c r="BG142" s="144">
        <f>IF(N142="zákl. přenesená",J142,0)</f>
        <v>0</v>
      </c>
      <c r="BH142" s="144">
        <f>IF(N142="sníž. přenesená",J142,0)</f>
        <v>0</v>
      </c>
      <c r="BI142" s="144">
        <f>IF(N142="nulová",J142,0)</f>
        <v>0</v>
      </c>
      <c r="BJ142" s="18" t="s">
        <v>80</v>
      </c>
      <c r="BK142" s="144">
        <f>ROUND(I142*H142,2)</f>
        <v>0</v>
      </c>
      <c r="BL142" s="18" t="s">
        <v>157</v>
      </c>
      <c r="BM142" s="143" t="s">
        <v>489</v>
      </c>
    </row>
    <row r="143" spans="2:65" s="1" customFormat="1" ht="11.25">
      <c r="B143" s="33"/>
      <c r="D143" s="145" t="s">
        <v>159</v>
      </c>
      <c r="F143" s="146" t="s">
        <v>937</v>
      </c>
      <c r="I143" s="147"/>
      <c r="L143" s="33"/>
      <c r="M143" s="148"/>
      <c r="T143" s="54"/>
      <c r="AT143" s="18" t="s">
        <v>159</v>
      </c>
      <c r="AU143" s="18" t="s">
        <v>80</v>
      </c>
    </row>
    <row r="144" spans="2:65" s="1" customFormat="1" ht="16.5" customHeight="1">
      <c r="B144" s="33"/>
      <c r="C144" s="132" t="s">
        <v>338</v>
      </c>
      <c r="D144" s="132" t="s">
        <v>152</v>
      </c>
      <c r="E144" s="133" t="s">
        <v>938</v>
      </c>
      <c r="F144" s="134" t="s">
        <v>939</v>
      </c>
      <c r="G144" s="135" t="s">
        <v>394</v>
      </c>
      <c r="H144" s="136">
        <v>6</v>
      </c>
      <c r="I144" s="137"/>
      <c r="J144" s="138">
        <f>ROUND(I144*H144,2)</f>
        <v>0</v>
      </c>
      <c r="K144" s="134" t="s">
        <v>28</v>
      </c>
      <c r="L144" s="33"/>
      <c r="M144" s="139" t="s">
        <v>28</v>
      </c>
      <c r="N144" s="140" t="s">
        <v>44</v>
      </c>
      <c r="P144" s="141">
        <f>O144*H144</f>
        <v>0</v>
      </c>
      <c r="Q144" s="141">
        <v>0</v>
      </c>
      <c r="R144" s="141">
        <f>Q144*H144</f>
        <v>0</v>
      </c>
      <c r="S144" s="141">
        <v>0</v>
      </c>
      <c r="T144" s="142">
        <f>S144*H144</f>
        <v>0</v>
      </c>
      <c r="AR144" s="143" t="s">
        <v>157</v>
      </c>
      <c r="AT144" s="143" t="s">
        <v>152</v>
      </c>
      <c r="AU144" s="143" t="s">
        <v>80</v>
      </c>
      <c r="AY144" s="18" t="s">
        <v>150</v>
      </c>
      <c r="BE144" s="144">
        <f>IF(N144="základní",J144,0)</f>
        <v>0</v>
      </c>
      <c r="BF144" s="144">
        <f>IF(N144="snížená",J144,0)</f>
        <v>0</v>
      </c>
      <c r="BG144" s="144">
        <f>IF(N144="zákl. přenesená",J144,0)</f>
        <v>0</v>
      </c>
      <c r="BH144" s="144">
        <f>IF(N144="sníž. přenesená",J144,0)</f>
        <v>0</v>
      </c>
      <c r="BI144" s="144">
        <f>IF(N144="nulová",J144,0)</f>
        <v>0</v>
      </c>
      <c r="BJ144" s="18" t="s">
        <v>80</v>
      </c>
      <c r="BK144" s="144">
        <f>ROUND(I144*H144,2)</f>
        <v>0</v>
      </c>
      <c r="BL144" s="18" t="s">
        <v>157</v>
      </c>
      <c r="BM144" s="143" t="s">
        <v>503</v>
      </c>
    </row>
    <row r="145" spans="2:65" s="1" customFormat="1" ht="11.25">
      <c r="B145" s="33"/>
      <c r="D145" s="145" t="s">
        <v>159</v>
      </c>
      <c r="F145" s="146" t="s">
        <v>939</v>
      </c>
      <c r="I145" s="147"/>
      <c r="L145" s="33"/>
      <c r="M145" s="148"/>
      <c r="T145" s="54"/>
      <c r="AT145" s="18" t="s">
        <v>159</v>
      </c>
      <c r="AU145" s="18" t="s">
        <v>80</v>
      </c>
    </row>
    <row r="146" spans="2:65" s="1" customFormat="1" ht="16.5" customHeight="1">
      <c r="B146" s="33"/>
      <c r="C146" s="132" t="s">
        <v>344</v>
      </c>
      <c r="D146" s="132" t="s">
        <v>152</v>
      </c>
      <c r="E146" s="133" t="s">
        <v>940</v>
      </c>
      <c r="F146" s="134" t="s">
        <v>941</v>
      </c>
      <c r="G146" s="135" t="s">
        <v>881</v>
      </c>
      <c r="H146" s="136">
        <v>1</v>
      </c>
      <c r="I146" s="137"/>
      <c r="J146" s="138">
        <f>ROUND(I146*H146,2)</f>
        <v>0</v>
      </c>
      <c r="K146" s="134" t="s">
        <v>28</v>
      </c>
      <c r="L146" s="33"/>
      <c r="M146" s="139" t="s">
        <v>28</v>
      </c>
      <c r="N146" s="140" t="s">
        <v>44</v>
      </c>
      <c r="P146" s="141">
        <f>O146*H146</f>
        <v>0</v>
      </c>
      <c r="Q146" s="141">
        <v>0</v>
      </c>
      <c r="R146" s="141">
        <f>Q146*H146</f>
        <v>0</v>
      </c>
      <c r="S146" s="141">
        <v>0</v>
      </c>
      <c r="T146" s="142">
        <f>S146*H146</f>
        <v>0</v>
      </c>
      <c r="AR146" s="143" t="s">
        <v>157</v>
      </c>
      <c r="AT146" s="143" t="s">
        <v>152</v>
      </c>
      <c r="AU146" s="143" t="s">
        <v>80</v>
      </c>
      <c r="AY146" s="18" t="s">
        <v>150</v>
      </c>
      <c r="BE146" s="144">
        <f>IF(N146="základní",J146,0)</f>
        <v>0</v>
      </c>
      <c r="BF146" s="144">
        <f>IF(N146="snížená",J146,0)</f>
        <v>0</v>
      </c>
      <c r="BG146" s="144">
        <f>IF(N146="zákl. přenesená",J146,0)</f>
        <v>0</v>
      </c>
      <c r="BH146" s="144">
        <f>IF(N146="sníž. přenesená",J146,0)</f>
        <v>0</v>
      </c>
      <c r="BI146" s="144">
        <f>IF(N146="nulová",J146,0)</f>
        <v>0</v>
      </c>
      <c r="BJ146" s="18" t="s">
        <v>80</v>
      </c>
      <c r="BK146" s="144">
        <f>ROUND(I146*H146,2)</f>
        <v>0</v>
      </c>
      <c r="BL146" s="18" t="s">
        <v>157</v>
      </c>
      <c r="BM146" s="143" t="s">
        <v>516</v>
      </c>
    </row>
    <row r="147" spans="2:65" s="1" customFormat="1" ht="11.25">
      <c r="B147" s="33"/>
      <c r="D147" s="145" t="s">
        <v>159</v>
      </c>
      <c r="F147" s="146" t="s">
        <v>941</v>
      </c>
      <c r="I147" s="147"/>
      <c r="L147" s="33"/>
      <c r="M147" s="148"/>
      <c r="T147" s="54"/>
      <c r="AT147" s="18" t="s">
        <v>159</v>
      </c>
      <c r="AU147" s="18" t="s">
        <v>80</v>
      </c>
    </row>
    <row r="148" spans="2:65" s="1" customFormat="1" ht="16.5" customHeight="1">
      <c r="B148" s="33"/>
      <c r="C148" s="132" t="s">
        <v>350</v>
      </c>
      <c r="D148" s="132" t="s">
        <v>152</v>
      </c>
      <c r="E148" s="133" t="s">
        <v>942</v>
      </c>
      <c r="F148" s="134" t="s">
        <v>943</v>
      </c>
      <c r="G148" s="135" t="s">
        <v>881</v>
      </c>
      <c r="H148" s="136">
        <v>2</v>
      </c>
      <c r="I148" s="137"/>
      <c r="J148" s="138">
        <f>ROUND(I148*H148,2)</f>
        <v>0</v>
      </c>
      <c r="K148" s="134" t="s">
        <v>28</v>
      </c>
      <c r="L148" s="33"/>
      <c r="M148" s="139" t="s">
        <v>28</v>
      </c>
      <c r="N148" s="140" t="s">
        <v>44</v>
      </c>
      <c r="P148" s="141">
        <f>O148*H148</f>
        <v>0</v>
      </c>
      <c r="Q148" s="141">
        <v>0</v>
      </c>
      <c r="R148" s="141">
        <f>Q148*H148</f>
        <v>0</v>
      </c>
      <c r="S148" s="141">
        <v>0</v>
      </c>
      <c r="T148" s="142">
        <f>S148*H148</f>
        <v>0</v>
      </c>
      <c r="AR148" s="143" t="s">
        <v>157</v>
      </c>
      <c r="AT148" s="143" t="s">
        <v>152</v>
      </c>
      <c r="AU148" s="143" t="s">
        <v>80</v>
      </c>
      <c r="AY148" s="18" t="s">
        <v>150</v>
      </c>
      <c r="BE148" s="144">
        <f>IF(N148="základní",J148,0)</f>
        <v>0</v>
      </c>
      <c r="BF148" s="144">
        <f>IF(N148="snížená",J148,0)</f>
        <v>0</v>
      </c>
      <c r="BG148" s="144">
        <f>IF(N148="zákl. přenesená",J148,0)</f>
        <v>0</v>
      </c>
      <c r="BH148" s="144">
        <f>IF(N148="sníž. přenesená",J148,0)</f>
        <v>0</v>
      </c>
      <c r="BI148" s="144">
        <f>IF(N148="nulová",J148,0)</f>
        <v>0</v>
      </c>
      <c r="BJ148" s="18" t="s">
        <v>80</v>
      </c>
      <c r="BK148" s="144">
        <f>ROUND(I148*H148,2)</f>
        <v>0</v>
      </c>
      <c r="BL148" s="18" t="s">
        <v>157</v>
      </c>
      <c r="BM148" s="143" t="s">
        <v>528</v>
      </c>
    </row>
    <row r="149" spans="2:65" s="1" customFormat="1" ht="11.25">
      <c r="B149" s="33"/>
      <c r="D149" s="145" t="s">
        <v>159</v>
      </c>
      <c r="F149" s="146" t="s">
        <v>944</v>
      </c>
      <c r="I149" s="147"/>
      <c r="L149" s="33"/>
      <c r="M149" s="148"/>
      <c r="T149" s="54"/>
      <c r="AT149" s="18" t="s">
        <v>159</v>
      </c>
      <c r="AU149" s="18" t="s">
        <v>80</v>
      </c>
    </row>
    <row r="150" spans="2:65" s="1" customFormat="1" ht="16.5" customHeight="1">
      <c r="B150" s="33"/>
      <c r="C150" s="132" t="s">
        <v>360</v>
      </c>
      <c r="D150" s="132" t="s">
        <v>152</v>
      </c>
      <c r="E150" s="133" t="s">
        <v>945</v>
      </c>
      <c r="F150" s="134" t="s">
        <v>946</v>
      </c>
      <c r="G150" s="135" t="s">
        <v>394</v>
      </c>
      <c r="H150" s="136">
        <v>1.5</v>
      </c>
      <c r="I150" s="137"/>
      <c r="J150" s="138">
        <f>ROUND(I150*H150,2)</f>
        <v>0</v>
      </c>
      <c r="K150" s="134" t="s">
        <v>28</v>
      </c>
      <c r="L150" s="33"/>
      <c r="M150" s="139" t="s">
        <v>28</v>
      </c>
      <c r="N150" s="140" t="s">
        <v>44</v>
      </c>
      <c r="P150" s="141">
        <f>O150*H150</f>
        <v>0</v>
      </c>
      <c r="Q150" s="141">
        <v>0</v>
      </c>
      <c r="R150" s="141">
        <f>Q150*H150</f>
        <v>0</v>
      </c>
      <c r="S150" s="141">
        <v>0</v>
      </c>
      <c r="T150" s="142">
        <f>S150*H150</f>
        <v>0</v>
      </c>
      <c r="AR150" s="143" t="s">
        <v>157</v>
      </c>
      <c r="AT150" s="143" t="s">
        <v>152</v>
      </c>
      <c r="AU150" s="143" t="s">
        <v>80</v>
      </c>
      <c r="AY150" s="18" t="s">
        <v>150</v>
      </c>
      <c r="BE150" s="144">
        <f>IF(N150="základní",J150,0)</f>
        <v>0</v>
      </c>
      <c r="BF150" s="144">
        <f>IF(N150="snížená",J150,0)</f>
        <v>0</v>
      </c>
      <c r="BG150" s="144">
        <f>IF(N150="zákl. přenesená",J150,0)</f>
        <v>0</v>
      </c>
      <c r="BH150" s="144">
        <f>IF(N150="sníž. přenesená",J150,0)</f>
        <v>0</v>
      </c>
      <c r="BI150" s="144">
        <f>IF(N150="nulová",J150,0)</f>
        <v>0</v>
      </c>
      <c r="BJ150" s="18" t="s">
        <v>80</v>
      </c>
      <c r="BK150" s="144">
        <f>ROUND(I150*H150,2)</f>
        <v>0</v>
      </c>
      <c r="BL150" s="18" t="s">
        <v>157</v>
      </c>
      <c r="BM150" s="143" t="s">
        <v>541</v>
      </c>
    </row>
    <row r="151" spans="2:65" s="1" customFormat="1" ht="11.25">
      <c r="B151" s="33"/>
      <c r="D151" s="145" t="s">
        <v>159</v>
      </c>
      <c r="F151" s="146" t="s">
        <v>947</v>
      </c>
      <c r="I151" s="147"/>
      <c r="L151" s="33"/>
      <c r="M151" s="148"/>
      <c r="T151" s="54"/>
      <c r="AT151" s="18" t="s">
        <v>159</v>
      </c>
      <c r="AU151" s="18" t="s">
        <v>80</v>
      </c>
    </row>
    <row r="152" spans="2:65" s="1" customFormat="1" ht="21.75" customHeight="1">
      <c r="B152" s="33"/>
      <c r="C152" s="132" t="s">
        <v>366</v>
      </c>
      <c r="D152" s="132" t="s">
        <v>152</v>
      </c>
      <c r="E152" s="133" t="s">
        <v>948</v>
      </c>
      <c r="F152" s="134" t="s">
        <v>949</v>
      </c>
      <c r="G152" s="135" t="s">
        <v>881</v>
      </c>
      <c r="H152" s="136">
        <v>2</v>
      </c>
      <c r="I152" s="137"/>
      <c r="J152" s="138">
        <f>ROUND(I152*H152,2)</f>
        <v>0</v>
      </c>
      <c r="K152" s="134" t="s">
        <v>28</v>
      </c>
      <c r="L152" s="33"/>
      <c r="M152" s="139" t="s">
        <v>28</v>
      </c>
      <c r="N152" s="140" t="s">
        <v>44</v>
      </c>
      <c r="P152" s="141">
        <f>O152*H152</f>
        <v>0</v>
      </c>
      <c r="Q152" s="141">
        <v>0</v>
      </c>
      <c r="R152" s="141">
        <f>Q152*H152</f>
        <v>0</v>
      </c>
      <c r="S152" s="141">
        <v>0</v>
      </c>
      <c r="T152" s="142">
        <f>S152*H152</f>
        <v>0</v>
      </c>
      <c r="AR152" s="143" t="s">
        <v>157</v>
      </c>
      <c r="AT152" s="143" t="s">
        <v>152</v>
      </c>
      <c r="AU152" s="143" t="s">
        <v>80</v>
      </c>
      <c r="AY152" s="18" t="s">
        <v>150</v>
      </c>
      <c r="BE152" s="144">
        <f>IF(N152="základní",J152,0)</f>
        <v>0</v>
      </c>
      <c r="BF152" s="144">
        <f>IF(N152="snížená",J152,0)</f>
        <v>0</v>
      </c>
      <c r="BG152" s="144">
        <f>IF(N152="zákl. přenesená",J152,0)</f>
        <v>0</v>
      </c>
      <c r="BH152" s="144">
        <f>IF(N152="sníž. přenesená",J152,0)</f>
        <v>0</v>
      </c>
      <c r="BI152" s="144">
        <f>IF(N152="nulová",J152,0)</f>
        <v>0</v>
      </c>
      <c r="BJ152" s="18" t="s">
        <v>80</v>
      </c>
      <c r="BK152" s="144">
        <f>ROUND(I152*H152,2)</f>
        <v>0</v>
      </c>
      <c r="BL152" s="18" t="s">
        <v>157</v>
      </c>
      <c r="BM152" s="143" t="s">
        <v>554</v>
      </c>
    </row>
    <row r="153" spans="2:65" s="1" customFormat="1" ht="11.25">
      <c r="B153" s="33"/>
      <c r="D153" s="145" t="s">
        <v>159</v>
      </c>
      <c r="F153" s="146" t="s">
        <v>949</v>
      </c>
      <c r="I153" s="147"/>
      <c r="L153" s="33"/>
      <c r="M153" s="148"/>
      <c r="T153" s="54"/>
      <c r="AT153" s="18" t="s">
        <v>159</v>
      </c>
      <c r="AU153" s="18" t="s">
        <v>80</v>
      </c>
    </row>
    <row r="154" spans="2:65" s="1" customFormat="1" ht="16.5" customHeight="1">
      <c r="B154" s="33"/>
      <c r="C154" s="132" t="s">
        <v>375</v>
      </c>
      <c r="D154" s="132" t="s">
        <v>152</v>
      </c>
      <c r="E154" s="133" t="s">
        <v>950</v>
      </c>
      <c r="F154" s="134" t="s">
        <v>951</v>
      </c>
      <c r="G154" s="135" t="s">
        <v>881</v>
      </c>
      <c r="H154" s="136">
        <v>1</v>
      </c>
      <c r="I154" s="137"/>
      <c r="J154" s="138">
        <f>ROUND(I154*H154,2)</f>
        <v>0</v>
      </c>
      <c r="K154" s="134" t="s">
        <v>28</v>
      </c>
      <c r="L154" s="33"/>
      <c r="M154" s="139" t="s">
        <v>28</v>
      </c>
      <c r="N154" s="140" t="s">
        <v>44</v>
      </c>
      <c r="P154" s="141">
        <f>O154*H154</f>
        <v>0</v>
      </c>
      <c r="Q154" s="141">
        <v>0</v>
      </c>
      <c r="R154" s="141">
        <f>Q154*H154</f>
        <v>0</v>
      </c>
      <c r="S154" s="141">
        <v>0</v>
      </c>
      <c r="T154" s="142">
        <f>S154*H154</f>
        <v>0</v>
      </c>
      <c r="AR154" s="143" t="s">
        <v>157</v>
      </c>
      <c r="AT154" s="143" t="s">
        <v>152</v>
      </c>
      <c r="AU154" s="143" t="s">
        <v>80</v>
      </c>
      <c r="AY154" s="18" t="s">
        <v>150</v>
      </c>
      <c r="BE154" s="144">
        <f>IF(N154="základní",J154,0)</f>
        <v>0</v>
      </c>
      <c r="BF154" s="144">
        <f>IF(N154="snížená",J154,0)</f>
        <v>0</v>
      </c>
      <c r="BG154" s="144">
        <f>IF(N154="zákl. přenesená",J154,0)</f>
        <v>0</v>
      </c>
      <c r="BH154" s="144">
        <f>IF(N154="sníž. přenesená",J154,0)</f>
        <v>0</v>
      </c>
      <c r="BI154" s="144">
        <f>IF(N154="nulová",J154,0)</f>
        <v>0</v>
      </c>
      <c r="BJ154" s="18" t="s">
        <v>80</v>
      </c>
      <c r="BK154" s="144">
        <f>ROUND(I154*H154,2)</f>
        <v>0</v>
      </c>
      <c r="BL154" s="18" t="s">
        <v>157</v>
      </c>
      <c r="BM154" s="143" t="s">
        <v>568</v>
      </c>
    </row>
    <row r="155" spans="2:65" s="1" customFormat="1" ht="11.25">
      <c r="B155" s="33"/>
      <c r="D155" s="145" t="s">
        <v>159</v>
      </c>
      <c r="F155" s="146" t="s">
        <v>951</v>
      </c>
      <c r="I155" s="147"/>
      <c r="L155" s="33"/>
      <c r="M155" s="148"/>
      <c r="T155" s="54"/>
      <c r="AT155" s="18" t="s">
        <v>159</v>
      </c>
      <c r="AU155" s="18" t="s">
        <v>80</v>
      </c>
    </row>
    <row r="156" spans="2:65" s="1" customFormat="1" ht="16.5" customHeight="1">
      <c r="B156" s="33"/>
      <c r="C156" s="132" t="s">
        <v>383</v>
      </c>
      <c r="D156" s="132" t="s">
        <v>152</v>
      </c>
      <c r="E156" s="133" t="s">
        <v>952</v>
      </c>
      <c r="F156" s="134" t="s">
        <v>953</v>
      </c>
      <c r="G156" s="135" t="s">
        <v>881</v>
      </c>
      <c r="H156" s="136">
        <v>2</v>
      </c>
      <c r="I156" s="137"/>
      <c r="J156" s="138">
        <f>ROUND(I156*H156,2)</f>
        <v>0</v>
      </c>
      <c r="K156" s="134" t="s">
        <v>28</v>
      </c>
      <c r="L156" s="33"/>
      <c r="M156" s="139" t="s">
        <v>28</v>
      </c>
      <c r="N156" s="140" t="s">
        <v>44</v>
      </c>
      <c r="P156" s="141">
        <f>O156*H156</f>
        <v>0</v>
      </c>
      <c r="Q156" s="141">
        <v>0</v>
      </c>
      <c r="R156" s="141">
        <f>Q156*H156</f>
        <v>0</v>
      </c>
      <c r="S156" s="141">
        <v>0</v>
      </c>
      <c r="T156" s="142">
        <f>S156*H156</f>
        <v>0</v>
      </c>
      <c r="AR156" s="143" t="s">
        <v>157</v>
      </c>
      <c r="AT156" s="143" t="s">
        <v>152</v>
      </c>
      <c r="AU156" s="143" t="s">
        <v>80</v>
      </c>
      <c r="AY156" s="18" t="s">
        <v>150</v>
      </c>
      <c r="BE156" s="144">
        <f>IF(N156="základní",J156,0)</f>
        <v>0</v>
      </c>
      <c r="BF156" s="144">
        <f>IF(N156="snížená",J156,0)</f>
        <v>0</v>
      </c>
      <c r="BG156" s="144">
        <f>IF(N156="zákl. přenesená",J156,0)</f>
        <v>0</v>
      </c>
      <c r="BH156" s="144">
        <f>IF(N156="sníž. přenesená",J156,0)</f>
        <v>0</v>
      </c>
      <c r="BI156" s="144">
        <f>IF(N156="nulová",J156,0)</f>
        <v>0</v>
      </c>
      <c r="BJ156" s="18" t="s">
        <v>80</v>
      </c>
      <c r="BK156" s="144">
        <f>ROUND(I156*H156,2)</f>
        <v>0</v>
      </c>
      <c r="BL156" s="18" t="s">
        <v>157</v>
      </c>
      <c r="BM156" s="143" t="s">
        <v>582</v>
      </c>
    </row>
    <row r="157" spans="2:65" s="1" customFormat="1" ht="11.25">
      <c r="B157" s="33"/>
      <c r="D157" s="145" t="s">
        <v>159</v>
      </c>
      <c r="F157" s="146" t="s">
        <v>953</v>
      </c>
      <c r="I157" s="147"/>
      <c r="L157" s="33"/>
      <c r="M157" s="148"/>
      <c r="T157" s="54"/>
      <c r="AT157" s="18" t="s">
        <v>159</v>
      </c>
      <c r="AU157" s="18" t="s">
        <v>80</v>
      </c>
    </row>
    <row r="158" spans="2:65" s="1" customFormat="1" ht="16.5" customHeight="1">
      <c r="B158" s="33"/>
      <c r="C158" s="132" t="s">
        <v>391</v>
      </c>
      <c r="D158" s="132" t="s">
        <v>152</v>
      </c>
      <c r="E158" s="133" t="s">
        <v>954</v>
      </c>
      <c r="F158" s="134" t="s">
        <v>955</v>
      </c>
      <c r="G158" s="135" t="s">
        <v>881</v>
      </c>
      <c r="H158" s="136">
        <v>3</v>
      </c>
      <c r="I158" s="137"/>
      <c r="J158" s="138">
        <f>ROUND(I158*H158,2)</f>
        <v>0</v>
      </c>
      <c r="K158" s="134" t="s">
        <v>28</v>
      </c>
      <c r="L158" s="33"/>
      <c r="M158" s="139" t="s">
        <v>28</v>
      </c>
      <c r="N158" s="140" t="s">
        <v>44</v>
      </c>
      <c r="P158" s="141">
        <f>O158*H158</f>
        <v>0</v>
      </c>
      <c r="Q158" s="141">
        <v>0</v>
      </c>
      <c r="R158" s="141">
        <f>Q158*H158</f>
        <v>0</v>
      </c>
      <c r="S158" s="141">
        <v>0</v>
      </c>
      <c r="T158" s="142">
        <f>S158*H158</f>
        <v>0</v>
      </c>
      <c r="AR158" s="143" t="s">
        <v>157</v>
      </c>
      <c r="AT158" s="143" t="s">
        <v>152</v>
      </c>
      <c r="AU158" s="143" t="s">
        <v>80</v>
      </c>
      <c r="AY158" s="18" t="s">
        <v>150</v>
      </c>
      <c r="BE158" s="144">
        <f>IF(N158="základní",J158,0)</f>
        <v>0</v>
      </c>
      <c r="BF158" s="144">
        <f>IF(N158="snížená",J158,0)</f>
        <v>0</v>
      </c>
      <c r="BG158" s="144">
        <f>IF(N158="zákl. přenesená",J158,0)</f>
        <v>0</v>
      </c>
      <c r="BH158" s="144">
        <f>IF(N158="sníž. přenesená",J158,0)</f>
        <v>0</v>
      </c>
      <c r="BI158" s="144">
        <f>IF(N158="nulová",J158,0)</f>
        <v>0</v>
      </c>
      <c r="BJ158" s="18" t="s">
        <v>80</v>
      </c>
      <c r="BK158" s="144">
        <f>ROUND(I158*H158,2)</f>
        <v>0</v>
      </c>
      <c r="BL158" s="18" t="s">
        <v>157</v>
      </c>
      <c r="BM158" s="143" t="s">
        <v>591</v>
      </c>
    </row>
    <row r="159" spans="2:65" s="1" customFormat="1" ht="11.25">
      <c r="B159" s="33"/>
      <c r="D159" s="145" t="s">
        <v>159</v>
      </c>
      <c r="F159" s="146" t="s">
        <v>956</v>
      </c>
      <c r="I159" s="147"/>
      <c r="L159" s="33"/>
      <c r="M159" s="148"/>
      <c r="T159" s="54"/>
      <c r="AT159" s="18" t="s">
        <v>159</v>
      </c>
      <c r="AU159" s="18" t="s">
        <v>80</v>
      </c>
    </row>
    <row r="160" spans="2:65" s="1" customFormat="1" ht="16.5" customHeight="1">
      <c r="B160" s="33"/>
      <c r="C160" s="132" t="s">
        <v>398</v>
      </c>
      <c r="D160" s="132" t="s">
        <v>152</v>
      </c>
      <c r="E160" s="133" t="s">
        <v>957</v>
      </c>
      <c r="F160" s="134" t="s">
        <v>958</v>
      </c>
      <c r="G160" s="135" t="s">
        <v>881</v>
      </c>
      <c r="H160" s="136">
        <v>2</v>
      </c>
      <c r="I160" s="137"/>
      <c r="J160" s="138">
        <f>ROUND(I160*H160,2)</f>
        <v>0</v>
      </c>
      <c r="K160" s="134" t="s">
        <v>28</v>
      </c>
      <c r="L160" s="33"/>
      <c r="M160" s="139" t="s">
        <v>28</v>
      </c>
      <c r="N160" s="140" t="s">
        <v>44</v>
      </c>
      <c r="P160" s="141">
        <f>O160*H160</f>
        <v>0</v>
      </c>
      <c r="Q160" s="141">
        <v>0</v>
      </c>
      <c r="R160" s="141">
        <f>Q160*H160</f>
        <v>0</v>
      </c>
      <c r="S160" s="141">
        <v>0</v>
      </c>
      <c r="T160" s="142">
        <f>S160*H160</f>
        <v>0</v>
      </c>
      <c r="AR160" s="143" t="s">
        <v>157</v>
      </c>
      <c r="AT160" s="143" t="s">
        <v>152</v>
      </c>
      <c r="AU160" s="143" t="s">
        <v>80</v>
      </c>
      <c r="AY160" s="18" t="s">
        <v>150</v>
      </c>
      <c r="BE160" s="144">
        <f>IF(N160="základní",J160,0)</f>
        <v>0</v>
      </c>
      <c r="BF160" s="144">
        <f>IF(N160="snížená",J160,0)</f>
        <v>0</v>
      </c>
      <c r="BG160" s="144">
        <f>IF(N160="zákl. přenesená",J160,0)</f>
        <v>0</v>
      </c>
      <c r="BH160" s="144">
        <f>IF(N160="sníž. přenesená",J160,0)</f>
        <v>0</v>
      </c>
      <c r="BI160" s="144">
        <f>IF(N160="nulová",J160,0)</f>
        <v>0</v>
      </c>
      <c r="BJ160" s="18" t="s">
        <v>80</v>
      </c>
      <c r="BK160" s="144">
        <f>ROUND(I160*H160,2)</f>
        <v>0</v>
      </c>
      <c r="BL160" s="18" t="s">
        <v>157</v>
      </c>
      <c r="BM160" s="143" t="s">
        <v>607</v>
      </c>
    </row>
    <row r="161" spans="2:65" s="1" customFormat="1" ht="11.25">
      <c r="B161" s="33"/>
      <c r="D161" s="145" t="s">
        <v>159</v>
      </c>
      <c r="F161" s="146" t="s">
        <v>959</v>
      </c>
      <c r="I161" s="147"/>
      <c r="L161" s="33"/>
      <c r="M161" s="148"/>
      <c r="T161" s="54"/>
      <c r="AT161" s="18" t="s">
        <v>159</v>
      </c>
      <c r="AU161" s="18" t="s">
        <v>80</v>
      </c>
    </row>
    <row r="162" spans="2:65" s="1" customFormat="1" ht="16.5" customHeight="1">
      <c r="B162" s="33"/>
      <c r="C162" s="132" t="s">
        <v>405</v>
      </c>
      <c r="D162" s="132" t="s">
        <v>152</v>
      </c>
      <c r="E162" s="133" t="s">
        <v>960</v>
      </c>
      <c r="F162" s="134" t="s">
        <v>961</v>
      </c>
      <c r="G162" s="135" t="s">
        <v>881</v>
      </c>
      <c r="H162" s="136">
        <v>12</v>
      </c>
      <c r="I162" s="137"/>
      <c r="J162" s="138">
        <f>ROUND(I162*H162,2)</f>
        <v>0</v>
      </c>
      <c r="K162" s="134" t="s">
        <v>28</v>
      </c>
      <c r="L162" s="33"/>
      <c r="M162" s="139" t="s">
        <v>28</v>
      </c>
      <c r="N162" s="140" t="s">
        <v>44</v>
      </c>
      <c r="P162" s="141">
        <f>O162*H162</f>
        <v>0</v>
      </c>
      <c r="Q162" s="141">
        <v>0</v>
      </c>
      <c r="R162" s="141">
        <f>Q162*H162</f>
        <v>0</v>
      </c>
      <c r="S162" s="141">
        <v>0</v>
      </c>
      <c r="T162" s="142">
        <f>S162*H162</f>
        <v>0</v>
      </c>
      <c r="AR162" s="143" t="s">
        <v>157</v>
      </c>
      <c r="AT162" s="143" t="s">
        <v>152</v>
      </c>
      <c r="AU162" s="143" t="s">
        <v>80</v>
      </c>
      <c r="AY162" s="18" t="s">
        <v>150</v>
      </c>
      <c r="BE162" s="144">
        <f>IF(N162="základní",J162,0)</f>
        <v>0</v>
      </c>
      <c r="BF162" s="144">
        <f>IF(N162="snížená",J162,0)</f>
        <v>0</v>
      </c>
      <c r="BG162" s="144">
        <f>IF(N162="zákl. přenesená",J162,0)</f>
        <v>0</v>
      </c>
      <c r="BH162" s="144">
        <f>IF(N162="sníž. přenesená",J162,0)</f>
        <v>0</v>
      </c>
      <c r="BI162" s="144">
        <f>IF(N162="nulová",J162,0)</f>
        <v>0</v>
      </c>
      <c r="BJ162" s="18" t="s">
        <v>80</v>
      </c>
      <c r="BK162" s="144">
        <f>ROUND(I162*H162,2)</f>
        <v>0</v>
      </c>
      <c r="BL162" s="18" t="s">
        <v>157</v>
      </c>
      <c r="BM162" s="143" t="s">
        <v>621</v>
      </c>
    </row>
    <row r="163" spans="2:65" s="1" customFormat="1" ht="11.25">
      <c r="B163" s="33"/>
      <c r="D163" s="145" t="s">
        <v>159</v>
      </c>
      <c r="F163" s="146" t="s">
        <v>962</v>
      </c>
      <c r="I163" s="147"/>
      <c r="L163" s="33"/>
      <c r="M163" s="148"/>
      <c r="T163" s="54"/>
      <c r="AT163" s="18" t="s">
        <v>159</v>
      </c>
      <c r="AU163" s="18" t="s">
        <v>80</v>
      </c>
    </row>
    <row r="164" spans="2:65" s="1" customFormat="1" ht="16.5" customHeight="1">
      <c r="B164" s="33"/>
      <c r="C164" s="132" t="s">
        <v>410</v>
      </c>
      <c r="D164" s="132" t="s">
        <v>152</v>
      </c>
      <c r="E164" s="133" t="s">
        <v>966</v>
      </c>
      <c r="F164" s="134" t="s">
        <v>967</v>
      </c>
      <c r="G164" s="135" t="s">
        <v>881</v>
      </c>
      <c r="H164" s="136">
        <v>6</v>
      </c>
      <c r="I164" s="137"/>
      <c r="J164" s="138">
        <f>ROUND(I164*H164,2)</f>
        <v>0</v>
      </c>
      <c r="K164" s="134" t="s">
        <v>28</v>
      </c>
      <c r="L164" s="33"/>
      <c r="M164" s="139" t="s">
        <v>28</v>
      </c>
      <c r="N164" s="140" t="s">
        <v>44</v>
      </c>
      <c r="P164" s="141">
        <f>O164*H164</f>
        <v>0</v>
      </c>
      <c r="Q164" s="141">
        <v>0</v>
      </c>
      <c r="R164" s="141">
        <f>Q164*H164</f>
        <v>0</v>
      </c>
      <c r="S164" s="141">
        <v>0</v>
      </c>
      <c r="T164" s="142">
        <f>S164*H164</f>
        <v>0</v>
      </c>
      <c r="AR164" s="143" t="s">
        <v>157</v>
      </c>
      <c r="AT164" s="143" t="s">
        <v>152</v>
      </c>
      <c r="AU164" s="143" t="s">
        <v>80</v>
      </c>
      <c r="AY164" s="18" t="s">
        <v>150</v>
      </c>
      <c r="BE164" s="144">
        <f>IF(N164="základní",J164,0)</f>
        <v>0</v>
      </c>
      <c r="BF164" s="144">
        <f>IF(N164="snížená",J164,0)</f>
        <v>0</v>
      </c>
      <c r="BG164" s="144">
        <f>IF(N164="zákl. přenesená",J164,0)</f>
        <v>0</v>
      </c>
      <c r="BH164" s="144">
        <f>IF(N164="sníž. přenesená",J164,0)</f>
        <v>0</v>
      </c>
      <c r="BI164" s="144">
        <f>IF(N164="nulová",J164,0)</f>
        <v>0</v>
      </c>
      <c r="BJ164" s="18" t="s">
        <v>80</v>
      </c>
      <c r="BK164" s="144">
        <f>ROUND(I164*H164,2)</f>
        <v>0</v>
      </c>
      <c r="BL164" s="18" t="s">
        <v>157</v>
      </c>
      <c r="BM164" s="143" t="s">
        <v>633</v>
      </c>
    </row>
    <row r="165" spans="2:65" s="1" customFormat="1" ht="11.25">
      <c r="B165" s="33"/>
      <c r="D165" s="145" t="s">
        <v>159</v>
      </c>
      <c r="F165" s="146" t="s">
        <v>968</v>
      </c>
      <c r="I165" s="147"/>
      <c r="L165" s="33"/>
      <c r="M165" s="148"/>
      <c r="T165" s="54"/>
      <c r="AT165" s="18" t="s">
        <v>159</v>
      </c>
      <c r="AU165" s="18" t="s">
        <v>80</v>
      </c>
    </row>
    <row r="166" spans="2:65" s="11" customFormat="1" ht="25.9" customHeight="1">
      <c r="B166" s="120"/>
      <c r="D166" s="121" t="s">
        <v>72</v>
      </c>
      <c r="E166" s="122" t="s">
        <v>974</v>
      </c>
      <c r="F166" s="122" t="s">
        <v>151</v>
      </c>
      <c r="I166" s="123"/>
      <c r="J166" s="124">
        <f>BK166</f>
        <v>0</v>
      </c>
      <c r="L166" s="120"/>
      <c r="M166" s="125"/>
      <c r="P166" s="126">
        <f>SUM(P167:P176)</f>
        <v>0</v>
      </c>
      <c r="R166" s="126">
        <f>SUM(R167:R176)</f>
        <v>0</v>
      </c>
      <c r="T166" s="127">
        <f>SUM(T167:T176)</f>
        <v>0</v>
      </c>
      <c r="AR166" s="121" t="s">
        <v>80</v>
      </c>
      <c r="AT166" s="128" t="s">
        <v>72</v>
      </c>
      <c r="AU166" s="128" t="s">
        <v>73</v>
      </c>
      <c r="AY166" s="121" t="s">
        <v>150</v>
      </c>
      <c r="BK166" s="129">
        <f>SUM(BK167:BK176)</f>
        <v>0</v>
      </c>
    </row>
    <row r="167" spans="2:65" s="1" customFormat="1" ht="24.2" customHeight="1">
      <c r="B167" s="33"/>
      <c r="C167" s="132" t="s">
        <v>414</v>
      </c>
      <c r="D167" s="132" t="s">
        <v>152</v>
      </c>
      <c r="E167" s="133" t="s">
        <v>975</v>
      </c>
      <c r="F167" s="134" t="s">
        <v>976</v>
      </c>
      <c r="G167" s="135" t="s">
        <v>155</v>
      </c>
      <c r="H167" s="136">
        <v>0.36</v>
      </c>
      <c r="I167" s="137"/>
      <c r="J167" s="138">
        <f>ROUND(I167*H167,2)</f>
        <v>0</v>
      </c>
      <c r="K167" s="134" t="s">
        <v>28</v>
      </c>
      <c r="L167" s="33"/>
      <c r="M167" s="139" t="s">
        <v>28</v>
      </c>
      <c r="N167" s="140" t="s">
        <v>44</v>
      </c>
      <c r="P167" s="141">
        <f>O167*H167</f>
        <v>0</v>
      </c>
      <c r="Q167" s="141">
        <v>0</v>
      </c>
      <c r="R167" s="141">
        <f>Q167*H167</f>
        <v>0</v>
      </c>
      <c r="S167" s="141">
        <v>0</v>
      </c>
      <c r="T167" s="142">
        <f>S167*H167</f>
        <v>0</v>
      </c>
      <c r="AR167" s="143" t="s">
        <v>157</v>
      </c>
      <c r="AT167" s="143" t="s">
        <v>152</v>
      </c>
      <c r="AU167" s="143" t="s">
        <v>80</v>
      </c>
      <c r="AY167" s="18" t="s">
        <v>150</v>
      </c>
      <c r="BE167" s="144">
        <f>IF(N167="základní",J167,0)</f>
        <v>0</v>
      </c>
      <c r="BF167" s="144">
        <f>IF(N167="snížená",J167,0)</f>
        <v>0</v>
      </c>
      <c r="BG167" s="144">
        <f>IF(N167="zákl. přenesená",J167,0)</f>
        <v>0</v>
      </c>
      <c r="BH167" s="144">
        <f>IF(N167="sníž. přenesená",J167,0)</f>
        <v>0</v>
      </c>
      <c r="BI167" s="144">
        <f>IF(N167="nulová",J167,0)</f>
        <v>0</v>
      </c>
      <c r="BJ167" s="18" t="s">
        <v>80</v>
      </c>
      <c r="BK167" s="144">
        <f>ROUND(I167*H167,2)</f>
        <v>0</v>
      </c>
      <c r="BL167" s="18" t="s">
        <v>157</v>
      </c>
      <c r="BM167" s="143" t="s">
        <v>646</v>
      </c>
    </row>
    <row r="168" spans="2:65" s="1" customFormat="1" ht="11.25">
      <c r="B168" s="33"/>
      <c r="D168" s="145" t="s">
        <v>159</v>
      </c>
      <c r="F168" s="146" t="s">
        <v>976</v>
      </c>
      <c r="I168" s="147"/>
      <c r="L168" s="33"/>
      <c r="M168" s="148"/>
      <c r="T168" s="54"/>
      <c r="AT168" s="18" t="s">
        <v>159</v>
      </c>
      <c r="AU168" s="18" t="s">
        <v>80</v>
      </c>
    </row>
    <row r="169" spans="2:65" s="1" customFormat="1" ht="16.5" customHeight="1">
      <c r="B169" s="33"/>
      <c r="C169" s="132" t="s">
        <v>421</v>
      </c>
      <c r="D169" s="132" t="s">
        <v>152</v>
      </c>
      <c r="E169" s="133" t="s">
        <v>977</v>
      </c>
      <c r="F169" s="134" t="s">
        <v>978</v>
      </c>
      <c r="G169" s="135" t="s">
        <v>155</v>
      </c>
      <c r="H169" s="136">
        <v>0.3</v>
      </c>
      <c r="I169" s="137"/>
      <c r="J169" s="138">
        <f>ROUND(I169*H169,2)</f>
        <v>0</v>
      </c>
      <c r="K169" s="134" t="s">
        <v>28</v>
      </c>
      <c r="L169" s="33"/>
      <c r="M169" s="139" t="s">
        <v>28</v>
      </c>
      <c r="N169" s="140" t="s">
        <v>44</v>
      </c>
      <c r="P169" s="141">
        <f>O169*H169</f>
        <v>0</v>
      </c>
      <c r="Q169" s="141">
        <v>0</v>
      </c>
      <c r="R169" s="141">
        <f>Q169*H169</f>
        <v>0</v>
      </c>
      <c r="S169" s="141">
        <v>0</v>
      </c>
      <c r="T169" s="142">
        <f>S169*H169</f>
        <v>0</v>
      </c>
      <c r="AR169" s="143" t="s">
        <v>157</v>
      </c>
      <c r="AT169" s="143" t="s">
        <v>152</v>
      </c>
      <c r="AU169" s="143" t="s">
        <v>80</v>
      </c>
      <c r="AY169" s="18" t="s">
        <v>150</v>
      </c>
      <c r="BE169" s="144">
        <f>IF(N169="základní",J169,0)</f>
        <v>0</v>
      </c>
      <c r="BF169" s="144">
        <f>IF(N169="snížená",J169,0)</f>
        <v>0</v>
      </c>
      <c r="BG169" s="144">
        <f>IF(N169="zákl. přenesená",J169,0)</f>
        <v>0</v>
      </c>
      <c r="BH169" s="144">
        <f>IF(N169="sníž. přenesená",J169,0)</f>
        <v>0</v>
      </c>
      <c r="BI169" s="144">
        <f>IF(N169="nulová",J169,0)</f>
        <v>0</v>
      </c>
      <c r="BJ169" s="18" t="s">
        <v>80</v>
      </c>
      <c r="BK169" s="144">
        <f>ROUND(I169*H169,2)</f>
        <v>0</v>
      </c>
      <c r="BL169" s="18" t="s">
        <v>157</v>
      </c>
      <c r="BM169" s="143" t="s">
        <v>660</v>
      </c>
    </row>
    <row r="170" spans="2:65" s="1" customFormat="1" ht="11.25">
      <c r="B170" s="33"/>
      <c r="D170" s="145" t="s">
        <v>159</v>
      </c>
      <c r="F170" s="146" t="s">
        <v>978</v>
      </c>
      <c r="I170" s="147"/>
      <c r="L170" s="33"/>
      <c r="M170" s="148"/>
      <c r="T170" s="54"/>
      <c r="AT170" s="18" t="s">
        <v>159</v>
      </c>
      <c r="AU170" s="18" t="s">
        <v>80</v>
      </c>
    </row>
    <row r="171" spans="2:65" s="1" customFormat="1" ht="24.2" customHeight="1">
      <c r="B171" s="33"/>
      <c r="C171" s="132" t="s">
        <v>425</v>
      </c>
      <c r="D171" s="132" t="s">
        <v>152</v>
      </c>
      <c r="E171" s="133" t="s">
        <v>979</v>
      </c>
      <c r="F171" s="134" t="s">
        <v>980</v>
      </c>
      <c r="G171" s="135" t="s">
        <v>881</v>
      </c>
      <c r="H171" s="136">
        <v>1</v>
      </c>
      <c r="I171" s="137"/>
      <c r="J171" s="138">
        <f>ROUND(I171*H171,2)</f>
        <v>0</v>
      </c>
      <c r="K171" s="134" t="s">
        <v>28</v>
      </c>
      <c r="L171" s="33"/>
      <c r="M171" s="139" t="s">
        <v>28</v>
      </c>
      <c r="N171" s="140" t="s">
        <v>44</v>
      </c>
      <c r="P171" s="141">
        <f>O171*H171</f>
        <v>0</v>
      </c>
      <c r="Q171" s="141">
        <v>0</v>
      </c>
      <c r="R171" s="141">
        <f>Q171*H171</f>
        <v>0</v>
      </c>
      <c r="S171" s="141">
        <v>0</v>
      </c>
      <c r="T171" s="142">
        <f>S171*H171</f>
        <v>0</v>
      </c>
      <c r="AR171" s="143" t="s">
        <v>157</v>
      </c>
      <c r="AT171" s="143" t="s">
        <v>152</v>
      </c>
      <c r="AU171" s="143" t="s">
        <v>80</v>
      </c>
      <c r="AY171" s="18" t="s">
        <v>150</v>
      </c>
      <c r="BE171" s="144">
        <f>IF(N171="základní",J171,0)</f>
        <v>0</v>
      </c>
      <c r="BF171" s="144">
        <f>IF(N171="snížená",J171,0)</f>
        <v>0</v>
      </c>
      <c r="BG171" s="144">
        <f>IF(N171="zákl. přenesená",J171,0)</f>
        <v>0</v>
      </c>
      <c r="BH171" s="144">
        <f>IF(N171="sníž. přenesená",J171,0)</f>
        <v>0</v>
      </c>
      <c r="BI171" s="144">
        <f>IF(N171="nulová",J171,0)</f>
        <v>0</v>
      </c>
      <c r="BJ171" s="18" t="s">
        <v>80</v>
      </c>
      <c r="BK171" s="144">
        <f>ROUND(I171*H171,2)</f>
        <v>0</v>
      </c>
      <c r="BL171" s="18" t="s">
        <v>157</v>
      </c>
      <c r="BM171" s="143" t="s">
        <v>673</v>
      </c>
    </row>
    <row r="172" spans="2:65" s="1" customFormat="1" ht="11.25">
      <c r="B172" s="33"/>
      <c r="D172" s="145" t="s">
        <v>159</v>
      </c>
      <c r="F172" s="146" t="s">
        <v>980</v>
      </c>
      <c r="I172" s="147"/>
      <c r="L172" s="33"/>
      <c r="M172" s="148"/>
      <c r="T172" s="54"/>
      <c r="AT172" s="18" t="s">
        <v>159</v>
      </c>
      <c r="AU172" s="18" t="s">
        <v>80</v>
      </c>
    </row>
    <row r="173" spans="2:65" s="1" customFormat="1" ht="21.75" customHeight="1">
      <c r="B173" s="33"/>
      <c r="C173" s="132" t="s">
        <v>432</v>
      </c>
      <c r="D173" s="132" t="s">
        <v>152</v>
      </c>
      <c r="E173" s="133" t="s">
        <v>981</v>
      </c>
      <c r="F173" s="134" t="s">
        <v>982</v>
      </c>
      <c r="G173" s="135" t="s">
        <v>394</v>
      </c>
      <c r="H173" s="136">
        <v>4</v>
      </c>
      <c r="I173" s="137"/>
      <c r="J173" s="138">
        <f>ROUND(I173*H173,2)</f>
        <v>0</v>
      </c>
      <c r="K173" s="134" t="s">
        <v>28</v>
      </c>
      <c r="L173" s="33"/>
      <c r="M173" s="139" t="s">
        <v>28</v>
      </c>
      <c r="N173" s="140" t="s">
        <v>44</v>
      </c>
      <c r="P173" s="141">
        <f>O173*H173</f>
        <v>0</v>
      </c>
      <c r="Q173" s="141">
        <v>0</v>
      </c>
      <c r="R173" s="141">
        <f>Q173*H173</f>
        <v>0</v>
      </c>
      <c r="S173" s="141">
        <v>0</v>
      </c>
      <c r="T173" s="142">
        <f>S173*H173</f>
        <v>0</v>
      </c>
      <c r="AR173" s="143" t="s">
        <v>157</v>
      </c>
      <c r="AT173" s="143" t="s">
        <v>152</v>
      </c>
      <c r="AU173" s="143" t="s">
        <v>80</v>
      </c>
      <c r="AY173" s="18" t="s">
        <v>150</v>
      </c>
      <c r="BE173" s="144">
        <f>IF(N173="základní",J173,0)</f>
        <v>0</v>
      </c>
      <c r="BF173" s="144">
        <f>IF(N173="snížená",J173,0)</f>
        <v>0</v>
      </c>
      <c r="BG173" s="144">
        <f>IF(N173="zákl. přenesená",J173,0)</f>
        <v>0</v>
      </c>
      <c r="BH173" s="144">
        <f>IF(N173="sníž. přenesená",J173,0)</f>
        <v>0</v>
      </c>
      <c r="BI173" s="144">
        <f>IF(N173="nulová",J173,0)</f>
        <v>0</v>
      </c>
      <c r="BJ173" s="18" t="s">
        <v>80</v>
      </c>
      <c r="BK173" s="144">
        <f>ROUND(I173*H173,2)</f>
        <v>0</v>
      </c>
      <c r="BL173" s="18" t="s">
        <v>157</v>
      </c>
      <c r="BM173" s="143" t="s">
        <v>687</v>
      </c>
    </row>
    <row r="174" spans="2:65" s="1" customFormat="1" ht="11.25">
      <c r="B174" s="33"/>
      <c r="D174" s="145" t="s">
        <v>159</v>
      </c>
      <c r="F174" s="146" t="s">
        <v>982</v>
      </c>
      <c r="I174" s="147"/>
      <c r="L174" s="33"/>
      <c r="M174" s="148"/>
      <c r="T174" s="54"/>
      <c r="AT174" s="18" t="s">
        <v>159</v>
      </c>
      <c r="AU174" s="18" t="s">
        <v>80</v>
      </c>
    </row>
    <row r="175" spans="2:65" s="1" customFormat="1" ht="24.2" customHeight="1">
      <c r="B175" s="33"/>
      <c r="C175" s="132" t="s">
        <v>438</v>
      </c>
      <c r="D175" s="132" t="s">
        <v>152</v>
      </c>
      <c r="E175" s="133" t="s">
        <v>983</v>
      </c>
      <c r="F175" s="134" t="s">
        <v>984</v>
      </c>
      <c r="G175" s="135" t="s">
        <v>394</v>
      </c>
      <c r="H175" s="136">
        <v>4</v>
      </c>
      <c r="I175" s="137"/>
      <c r="J175" s="138">
        <f>ROUND(I175*H175,2)</f>
        <v>0</v>
      </c>
      <c r="K175" s="134" t="s">
        <v>28</v>
      </c>
      <c r="L175" s="33"/>
      <c r="M175" s="139" t="s">
        <v>28</v>
      </c>
      <c r="N175" s="140" t="s">
        <v>44</v>
      </c>
      <c r="P175" s="141">
        <f>O175*H175</f>
        <v>0</v>
      </c>
      <c r="Q175" s="141">
        <v>0</v>
      </c>
      <c r="R175" s="141">
        <f>Q175*H175</f>
        <v>0</v>
      </c>
      <c r="S175" s="141">
        <v>0</v>
      </c>
      <c r="T175" s="142">
        <f>S175*H175</f>
        <v>0</v>
      </c>
      <c r="AR175" s="143" t="s">
        <v>157</v>
      </c>
      <c r="AT175" s="143" t="s">
        <v>152</v>
      </c>
      <c r="AU175" s="143" t="s">
        <v>80</v>
      </c>
      <c r="AY175" s="18" t="s">
        <v>150</v>
      </c>
      <c r="BE175" s="144">
        <f>IF(N175="základní",J175,0)</f>
        <v>0</v>
      </c>
      <c r="BF175" s="144">
        <f>IF(N175="snížená",J175,0)</f>
        <v>0</v>
      </c>
      <c r="BG175" s="144">
        <f>IF(N175="zákl. přenesená",J175,0)</f>
        <v>0</v>
      </c>
      <c r="BH175" s="144">
        <f>IF(N175="sníž. přenesená",J175,0)</f>
        <v>0</v>
      </c>
      <c r="BI175" s="144">
        <f>IF(N175="nulová",J175,0)</f>
        <v>0</v>
      </c>
      <c r="BJ175" s="18" t="s">
        <v>80</v>
      </c>
      <c r="BK175" s="144">
        <f>ROUND(I175*H175,2)</f>
        <v>0</v>
      </c>
      <c r="BL175" s="18" t="s">
        <v>157</v>
      </c>
      <c r="BM175" s="143" t="s">
        <v>701</v>
      </c>
    </row>
    <row r="176" spans="2:65" s="1" customFormat="1" ht="11.25">
      <c r="B176" s="33"/>
      <c r="D176" s="145" t="s">
        <v>159</v>
      </c>
      <c r="F176" s="146" t="s">
        <v>984</v>
      </c>
      <c r="I176" s="147"/>
      <c r="L176" s="33"/>
      <c r="M176" s="148"/>
      <c r="T176" s="54"/>
      <c r="AT176" s="18" t="s">
        <v>159</v>
      </c>
      <c r="AU176" s="18" t="s">
        <v>80</v>
      </c>
    </row>
    <row r="177" spans="2:65" s="11" customFormat="1" ht="25.9" customHeight="1">
      <c r="B177" s="120"/>
      <c r="D177" s="121" t="s">
        <v>72</v>
      </c>
      <c r="E177" s="122" t="s">
        <v>987</v>
      </c>
      <c r="F177" s="122" t="s">
        <v>988</v>
      </c>
      <c r="I177" s="123"/>
      <c r="J177" s="124">
        <f>BK177</f>
        <v>0</v>
      </c>
      <c r="L177" s="120"/>
      <c r="M177" s="125"/>
      <c r="P177" s="126">
        <f>SUM(P178:P181)</f>
        <v>0</v>
      </c>
      <c r="R177" s="126">
        <f>SUM(R178:R181)</f>
        <v>0</v>
      </c>
      <c r="T177" s="127">
        <f>SUM(T178:T181)</f>
        <v>0</v>
      </c>
      <c r="AR177" s="121" t="s">
        <v>157</v>
      </c>
      <c r="AT177" s="128" t="s">
        <v>72</v>
      </c>
      <c r="AU177" s="128" t="s">
        <v>73</v>
      </c>
      <c r="AY177" s="121" t="s">
        <v>150</v>
      </c>
      <c r="BK177" s="129">
        <f>SUM(BK178:BK181)</f>
        <v>0</v>
      </c>
    </row>
    <row r="178" spans="2:65" s="1" customFormat="1" ht="16.5" customHeight="1">
      <c r="B178" s="33"/>
      <c r="C178" s="132" t="s">
        <v>443</v>
      </c>
      <c r="D178" s="132" t="s">
        <v>152</v>
      </c>
      <c r="E178" s="133" t="s">
        <v>989</v>
      </c>
      <c r="F178" s="134" t="s">
        <v>990</v>
      </c>
      <c r="G178" s="135" t="s">
        <v>417</v>
      </c>
      <c r="H178" s="136">
        <v>1</v>
      </c>
      <c r="I178" s="137"/>
      <c r="J178" s="138">
        <f>ROUND(I178*H178,2)</f>
        <v>0</v>
      </c>
      <c r="K178" s="134" t="s">
        <v>28</v>
      </c>
      <c r="L178" s="33"/>
      <c r="M178" s="139" t="s">
        <v>28</v>
      </c>
      <c r="N178" s="140" t="s">
        <v>44</v>
      </c>
      <c r="P178" s="141">
        <f>O178*H178</f>
        <v>0</v>
      </c>
      <c r="Q178" s="141">
        <v>0</v>
      </c>
      <c r="R178" s="141">
        <f>Q178*H178</f>
        <v>0</v>
      </c>
      <c r="S178" s="141">
        <v>0</v>
      </c>
      <c r="T178" s="142">
        <f>S178*H178</f>
        <v>0</v>
      </c>
      <c r="AR178" s="143" t="s">
        <v>991</v>
      </c>
      <c r="AT178" s="143" t="s">
        <v>152</v>
      </c>
      <c r="AU178" s="143" t="s">
        <v>80</v>
      </c>
      <c r="AY178" s="18" t="s">
        <v>150</v>
      </c>
      <c r="BE178" s="144">
        <f>IF(N178="základní",J178,0)</f>
        <v>0</v>
      </c>
      <c r="BF178" s="144">
        <f>IF(N178="snížená",J178,0)</f>
        <v>0</v>
      </c>
      <c r="BG178" s="144">
        <f>IF(N178="zákl. přenesená",J178,0)</f>
        <v>0</v>
      </c>
      <c r="BH178" s="144">
        <f>IF(N178="sníž. přenesená",J178,0)</f>
        <v>0</v>
      </c>
      <c r="BI178" s="144">
        <f>IF(N178="nulová",J178,0)</f>
        <v>0</v>
      </c>
      <c r="BJ178" s="18" t="s">
        <v>80</v>
      </c>
      <c r="BK178" s="144">
        <f>ROUND(I178*H178,2)</f>
        <v>0</v>
      </c>
      <c r="BL178" s="18" t="s">
        <v>991</v>
      </c>
      <c r="BM178" s="143" t="s">
        <v>1675</v>
      </c>
    </row>
    <row r="179" spans="2:65" s="1" customFormat="1" ht="11.25">
      <c r="B179" s="33"/>
      <c r="D179" s="145" t="s">
        <v>159</v>
      </c>
      <c r="F179" s="146" t="s">
        <v>990</v>
      </c>
      <c r="I179" s="147"/>
      <c r="L179" s="33"/>
      <c r="M179" s="148"/>
      <c r="T179" s="54"/>
      <c r="AT179" s="18" t="s">
        <v>159</v>
      </c>
      <c r="AU179" s="18" t="s">
        <v>80</v>
      </c>
    </row>
    <row r="180" spans="2:65" s="1" customFormat="1" ht="16.5" customHeight="1">
      <c r="B180" s="33"/>
      <c r="C180" s="132" t="s">
        <v>449</v>
      </c>
      <c r="D180" s="132" t="s">
        <v>152</v>
      </c>
      <c r="E180" s="133" t="s">
        <v>993</v>
      </c>
      <c r="F180" s="134" t="s">
        <v>994</v>
      </c>
      <c r="G180" s="135" t="s">
        <v>417</v>
      </c>
      <c r="H180" s="136">
        <v>1</v>
      </c>
      <c r="I180" s="137"/>
      <c r="J180" s="138">
        <f>ROUND(I180*H180,2)</f>
        <v>0</v>
      </c>
      <c r="K180" s="134" t="s">
        <v>28</v>
      </c>
      <c r="L180" s="33"/>
      <c r="M180" s="139" t="s">
        <v>28</v>
      </c>
      <c r="N180" s="140" t="s">
        <v>44</v>
      </c>
      <c r="P180" s="141">
        <f>O180*H180</f>
        <v>0</v>
      </c>
      <c r="Q180" s="141">
        <v>0</v>
      </c>
      <c r="R180" s="141">
        <f>Q180*H180</f>
        <v>0</v>
      </c>
      <c r="S180" s="141">
        <v>0</v>
      </c>
      <c r="T180" s="142">
        <f>S180*H180</f>
        <v>0</v>
      </c>
      <c r="AR180" s="143" t="s">
        <v>991</v>
      </c>
      <c r="AT180" s="143" t="s">
        <v>152</v>
      </c>
      <c r="AU180" s="143" t="s">
        <v>80</v>
      </c>
      <c r="AY180" s="18" t="s">
        <v>150</v>
      </c>
      <c r="BE180" s="144">
        <f>IF(N180="základní",J180,0)</f>
        <v>0</v>
      </c>
      <c r="BF180" s="144">
        <f>IF(N180="snížená",J180,0)</f>
        <v>0</v>
      </c>
      <c r="BG180" s="144">
        <f>IF(N180="zákl. přenesená",J180,0)</f>
        <v>0</v>
      </c>
      <c r="BH180" s="144">
        <f>IF(N180="sníž. přenesená",J180,0)</f>
        <v>0</v>
      </c>
      <c r="BI180" s="144">
        <f>IF(N180="nulová",J180,0)</f>
        <v>0</v>
      </c>
      <c r="BJ180" s="18" t="s">
        <v>80</v>
      </c>
      <c r="BK180" s="144">
        <f>ROUND(I180*H180,2)</f>
        <v>0</v>
      </c>
      <c r="BL180" s="18" t="s">
        <v>991</v>
      </c>
      <c r="BM180" s="143" t="s">
        <v>1676</v>
      </c>
    </row>
    <row r="181" spans="2:65" s="1" customFormat="1" ht="11.25">
      <c r="B181" s="33"/>
      <c r="D181" s="145" t="s">
        <v>159</v>
      </c>
      <c r="F181" s="146" t="s">
        <v>994</v>
      </c>
      <c r="I181" s="147"/>
      <c r="L181" s="33"/>
      <c r="M181" s="189"/>
      <c r="N181" s="190"/>
      <c r="O181" s="190"/>
      <c r="P181" s="190"/>
      <c r="Q181" s="190"/>
      <c r="R181" s="190"/>
      <c r="S181" s="190"/>
      <c r="T181" s="191"/>
      <c r="AT181" s="18" t="s">
        <v>159</v>
      </c>
      <c r="AU181" s="18" t="s">
        <v>80</v>
      </c>
    </row>
    <row r="182" spans="2:65" s="1" customFormat="1" ht="6.95" customHeight="1">
      <c r="B182" s="42"/>
      <c r="C182" s="43"/>
      <c r="D182" s="43"/>
      <c r="E182" s="43"/>
      <c r="F182" s="43"/>
      <c r="G182" s="43"/>
      <c r="H182" s="43"/>
      <c r="I182" s="43"/>
      <c r="J182" s="43"/>
      <c r="K182" s="43"/>
      <c r="L182" s="33"/>
    </row>
  </sheetData>
  <sheetProtection algorithmName="SHA-512" hashValue="24MFn1MXA3Cj+wotWKMWfx4cAagQA/iJ3P8FHtp0ZapZCXTPG7r/IC3q6Dw8IviGEp0m1MytixsnxGkgYFRyJQ==" saltValue="ROLFZweN3eMM88MTZvZIRufpXdGeBeqxQ+TjXP8QM6tkJxO34yqC6++oPQ2M2zLXlXF7uG+/nARe28D8zrMWvw==" spinCount="100000" sheet="1" objects="1" scenarios="1" formatColumns="0" formatRows="0" autoFilter="0"/>
  <autoFilter ref="C89:K181" xr:uid="{00000000-0009-0000-0000-00000B000000}"/>
  <mergeCells count="12">
    <mergeCell ref="E82:H82"/>
    <mergeCell ref="L2:V2"/>
    <mergeCell ref="E50:H50"/>
    <mergeCell ref="E52:H52"/>
    <mergeCell ref="E54:H54"/>
    <mergeCell ref="E78:H78"/>
    <mergeCell ref="E80:H80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M115"/>
  <sheetViews>
    <sheetView showGridLines="0" topLeftCell="A127" workbookViewId="0"/>
  </sheetViews>
  <sheetFormatPr defaultRowHeight="1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AT2" s="18" t="s">
        <v>116</v>
      </c>
    </row>
    <row r="3" spans="2:4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1"/>
      <c r="AT3" s="18" t="s">
        <v>82</v>
      </c>
    </row>
    <row r="4" spans="2:46" ht="24.95" customHeight="1">
      <c r="B4" s="21"/>
      <c r="D4" s="22" t="s">
        <v>117</v>
      </c>
      <c r="L4" s="21"/>
      <c r="M4" s="91" t="s">
        <v>10</v>
      </c>
      <c r="AT4" s="18" t="s">
        <v>4</v>
      </c>
    </row>
    <row r="5" spans="2:46" ht="6.95" customHeight="1">
      <c r="B5" s="21"/>
      <c r="L5" s="21"/>
    </row>
    <row r="6" spans="2:46" ht="12" customHeight="1">
      <c r="B6" s="21"/>
      <c r="D6" s="28" t="s">
        <v>16</v>
      </c>
      <c r="L6" s="21"/>
    </row>
    <row r="7" spans="2:46" ht="16.5" customHeight="1">
      <c r="B7" s="21"/>
      <c r="E7" s="321" t="str">
        <f>'Rekapitulace stavby'!K6</f>
        <v>Roudnice nad Labem - přechody v centru města</v>
      </c>
      <c r="F7" s="322"/>
      <c r="G7" s="322"/>
      <c r="H7" s="322"/>
      <c r="L7" s="21"/>
    </row>
    <row r="8" spans="2:46" ht="12" customHeight="1">
      <c r="B8" s="21"/>
      <c r="D8" s="28" t="s">
        <v>118</v>
      </c>
      <c r="L8" s="21"/>
    </row>
    <row r="9" spans="2:46" s="1" customFormat="1" ht="16.5" customHeight="1">
      <c r="B9" s="33"/>
      <c r="E9" s="321" t="s">
        <v>1433</v>
      </c>
      <c r="F9" s="323"/>
      <c r="G9" s="323"/>
      <c r="H9" s="323"/>
      <c r="L9" s="33"/>
    </row>
    <row r="10" spans="2:46" s="1" customFormat="1" ht="12" customHeight="1">
      <c r="B10" s="33"/>
      <c r="D10" s="28" t="s">
        <v>120</v>
      </c>
      <c r="L10" s="33"/>
    </row>
    <row r="11" spans="2:46" s="1" customFormat="1" ht="16.5" customHeight="1">
      <c r="B11" s="33"/>
      <c r="E11" s="285" t="s">
        <v>1677</v>
      </c>
      <c r="F11" s="323"/>
      <c r="G11" s="323"/>
      <c r="H11" s="323"/>
      <c r="L11" s="33"/>
    </row>
    <row r="12" spans="2:46" s="1" customFormat="1" ht="11.25">
      <c r="B12" s="33"/>
      <c r="L12" s="33"/>
    </row>
    <row r="13" spans="2:46" s="1" customFormat="1" ht="12" customHeight="1">
      <c r="B13" s="33"/>
      <c r="D13" s="28" t="s">
        <v>18</v>
      </c>
      <c r="F13" s="26" t="s">
        <v>19</v>
      </c>
      <c r="I13" s="28" t="s">
        <v>20</v>
      </c>
      <c r="J13" s="26" t="s">
        <v>28</v>
      </c>
      <c r="L13" s="33"/>
    </row>
    <row r="14" spans="2:46" s="1" customFormat="1" ht="12" customHeight="1">
      <c r="B14" s="33"/>
      <c r="D14" s="28" t="s">
        <v>22</v>
      </c>
      <c r="F14" s="26" t="s">
        <v>23</v>
      </c>
      <c r="I14" s="28" t="s">
        <v>24</v>
      </c>
      <c r="J14" s="50" t="str">
        <f>'Rekapitulace stavby'!AN8</f>
        <v>17. 9. 2024</v>
      </c>
      <c r="L14" s="33"/>
    </row>
    <row r="15" spans="2:46" s="1" customFormat="1" ht="10.9" customHeight="1">
      <c r="B15" s="33"/>
      <c r="L15" s="33"/>
    </row>
    <row r="16" spans="2:46" s="1" customFormat="1" ht="12" customHeight="1">
      <c r="B16" s="33"/>
      <c r="D16" s="28" t="s">
        <v>26</v>
      </c>
      <c r="I16" s="28" t="s">
        <v>27</v>
      </c>
      <c r="J16" s="26" t="str">
        <f>IF('Rekapitulace stavby'!AN10="","",'Rekapitulace stavby'!AN10)</f>
        <v/>
      </c>
      <c r="L16" s="33"/>
    </row>
    <row r="17" spans="2:12" s="1" customFormat="1" ht="18" customHeight="1">
      <c r="B17" s="33"/>
      <c r="E17" s="26" t="str">
        <f>IF('Rekapitulace stavby'!E11="","",'Rekapitulace stavby'!E11)</f>
        <v xml:space="preserve"> </v>
      </c>
      <c r="I17" s="28" t="s">
        <v>30</v>
      </c>
      <c r="J17" s="26" t="str">
        <f>IF('Rekapitulace stavby'!AN11="","",'Rekapitulace stavby'!AN11)</f>
        <v/>
      </c>
      <c r="L17" s="33"/>
    </row>
    <row r="18" spans="2:12" s="1" customFormat="1" ht="6.95" customHeight="1">
      <c r="B18" s="33"/>
      <c r="L18" s="33"/>
    </row>
    <row r="19" spans="2:12" s="1" customFormat="1" ht="12" customHeight="1">
      <c r="B19" s="33"/>
      <c r="D19" s="28" t="s">
        <v>31</v>
      </c>
      <c r="I19" s="28" t="s">
        <v>27</v>
      </c>
      <c r="J19" s="29" t="str">
        <f>'Rekapitulace stavby'!AN13</f>
        <v>Vyplň údaj</v>
      </c>
      <c r="L19" s="33"/>
    </row>
    <row r="20" spans="2:12" s="1" customFormat="1" ht="18" customHeight="1">
      <c r="B20" s="33"/>
      <c r="E20" s="324" t="str">
        <f>'Rekapitulace stavby'!E14</f>
        <v>Vyplň údaj</v>
      </c>
      <c r="F20" s="291"/>
      <c r="G20" s="291"/>
      <c r="H20" s="291"/>
      <c r="I20" s="28" t="s">
        <v>30</v>
      </c>
      <c r="J20" s="29" t="str">
        <f>'Rekapitulace stavby'!AN14</f>
        <v>Vyplň údaj</v>
      </c>
      <c r="L20" s="33"/>
    </row>
    <row r="21" spans="2:12" s="1" customFormat="1" ht="6.95" customHeight="1">
      <c r="B21" s="33"/>
      <c r="L21" s="33"/>
    </row>
    <row r="22" spans="2:12" s="1" customFormat="1" ht="12" customHeight="1">
      <c r="B22" s="33"/>
      <c r="D22" s="28" t="s">
        <v>33</v>
      </c>
      <c r="I22" s="28" t="s">
        <v>27</v>
      </c>
      <c r="J22" s="26" t="s">
        <v>28</v>
      </c>
      <c r="L22" s="33"/>
    </row>
    <row r="23" spans="2:12" s="1" customFormat="1" ht="18" customHeight="1">
      <c r="B23" s="33"/>
      <c r="E23" s="26" t="s">
        <v>34</v>
      </c>
      <c r="I23" s="28" t="s">
        <v>30</v>
      </c>
      <c r="J23" s="26" t="s">
        <v>28</v>
      </c>
      <c r="L23" s="33"/>
    </row>
    <row r="24" spans="2:12" s="1" customFormat="1" ht="6.95" customHeight="1">
      <c r="B24" s="33"/>
      <c r="L24" s="33"/>
    </row>
    <row r="25" spans="2:12" s="1" customFormat="1" ht="12" customHeight="1">
      <c r="B25" s="33"/>
      <c r="D25" s="28" t="s">
        <v>36</v>
      </c>
      <c r="I25" s="28" t="s">
        <v>27</v>
      </c>
      <c r="J25" s="26" t="str">
        <f>IF('Rekapitulace stavby'!AN19="","",'Rekapitulace stavby'!AN19)</f>
        <v/>
      </c>
      <c r="L25" s="33"/>
    </row>
    <row r="26" spans="2:12" s="1" customFormat="1" ht="18" customHeight="1">
      <c r="B26" s="33"/>
      <c r="E26" s="26" t="str">
        <f>IF('Rekapitulace stavby'!E20="","",'Rekapitulace stavby'!E20)</f>
        <v xml:space="preserve"> </v>
      </c>
      <c r="I26" s="28" t="s">
        <v>30</v>
      </c>
      <c r="J26" s="26" t="str">
        <f>IF('Rekapitulace stavby'!AN20="","",'Rekapitulace stavby'!AN20)</f>
        <v/>
      </c>
      <c r="L26" s="33"/>
    </row>
    <row r="27" spans="2:12" s="1" customFormat="1" ht="6.95" customHeight="1">
      <c r="B27" s="33"/>
      <c r="L27" s="33"/>
    </row>
    <row r="28" spans="2:12" s="1" customFormat="1" ht="12" customHeight="1">
      <c r="B28" s="33"/>
      <c r="D28" s="28" t="s">
        <v>37</v>
      </c>
      <c r="L28" s="33"/>
    </row>
    <row r="29" spans="2:12" s="7" customFormat="1" ht="16.5" customHeight="1">
      <c r="B29" s="92"/>
      <c r="E29" s="296" t="s">
        <v>28</v>
      </c>
      <c r="F29" s="296"/>
      <c r="G29" s="296"/>
      <c r="H29" s="296"/>
      <c r="L29" s="92"/>
    </row>
    <row r="30" spans="2:12" s="1" customFormat="1" ht="6.95" customHeight="1">
      <c r="B30" s="33"/>
      <c r="L30" s="33"/>
    </row>
    <row r="31" spans="2:12" s="1" customFormat="1" ht="6.95" customHeight="1">
      <c r="B31" s="33"/>
      <c r="D31" s="51"/>
      <c r="E31" s="51"/>
      <c r="F31" s="51"/>
      <c r="G31" s="51"/>
      <c r="H31" s="51"/>
      <c r="I31" s="51"/>
      <c r="J31" s="51"/>
      <c r="K31" s="51"/>
      <c r="L31" s="33"/>
    </row>
    <row r="32" spans="2:12" s="1" customFormat="1" ht="25.35" customHeight="1">
      <c r="B32" s="33"/>
      <c r="D32" s="93" t="s">
        <v>39</v>
      </c>
      <c r="J32" s="64">
        <f>ROUND(J89, 2)</f>
        <v>0</v>
      </c>
      <c r="L32" s="33"/>
    </row>
    <row r="33" spans="2:12" s="1" customFormat="1" ht="6.95" customHeight="1">
      <c r="B33" s="33"/>
      <c r="D33" s="51"/>
      <c r="E33" s="51"/>
      <c r="F33" s="51"/>
      <c r="G33" s="51"/>
      <c r="H33" s="51"/>
      <c r="I33" s="51"/>
      <c r="J33" s="51"/>
      <c r="K33" s="51"/>
      <c r="L33" s="33"/>
    </row>
    <row r="34" spans="2:12" s="1" customFormat="1" ht="14.45" customHeight="1">
      <c r="B34" s="33"/>
      <c r="F34" s="36" t="s">
        <v>41</v>
      </c>
      <c r="I34" s="36" t="s">
        <v>40</v>
      </c>
      <c r="J34" s="36" t="s">
        <v>42</v>
      </c>
      <c r="L34" s="33"/>
    </row>
    <row r="35" spans="2:12" s="1" customFormat="1" ht="14.45" customHeight="1">
      <c r="B35" s="33"/>
      <c r="D35" s="53" t="s">
        <v>43</v>
      </c>
      <c r="E35" s="28" t="s">
        <v>44</v>
      </c>
      <c r="F35" s="84">
        <f>ROUND((SUM(BE89:BE114)),  2)</f>
        <v>0</v>
      </c>
      <c r="I35" s="94">
        <v>0.21</v>
      </c>
      <c r="J35" s="84">
        <f>ROUND(((SUM(BE89:BE114))*I35),  2)</f>
        <v>0</v>
      </c>
      <c r="L35" s="33"/>
    </row>
    <row r="36" spans="2:12" s="1" customFormat="1" ht="14.45" customHeight="1">
      <c r="B36" s="33"/>
      <c r="E36" s="28" t="s">
        <v>45</v>
      </c>
      <c r="F36" s="84">
        <f>ROUND((SUM(BF89:BF114)),  2)</f>
        <v>0</v>
      </c>
      <c r="I36" s="94">
        <v>0.12</v>
      </c>
      <c r="J36" s="84">
        <f>ROUND(((SUM(BF89:BF114))*I36),  2)</f>
        <v>0</v>
      </c>
      <c r="L36" s="33"/>
    </row>
    <row r="37" spans="2:12" s="1" customFormat="1" ht="14.45" hidden="1" customHeight="1">
      <c r="B37" s="33"/>
      <c r="E37" s="28" t="s">
        <v>46</v>
      </c>
      <c r="F37" s="84">
        <f>ROUND((SUM(BG89:BG114)),  2)</f>
        <v>0</v>
      </c>
      <c r="I37" s="94">
        <v>0.21</v>
      </c>
      <c r="J37" s="84">
        <f>0</f>
        <v>0</v>
      </c>
      <c r="L37" s="33"/>
    </row>
    <row r="38" spans="2:12" s="1" customFormat="1" ht="14.45" hidden="1" customHeight="1">
      <c r="B38" s="33"/>
      <c r="E38" s="28" t="s">
        <v>47</v>
      </c>
      <c r="F38" s="84">
        <f>ROUND((SUM(BH89:BH114)),  2)</f>
        <v>0</v>
      </c>
      <c r="I38" s="94">
        <v>0.12</v>
      </c>
      <c r="J38" s="84">
        <f>0</f>
        <v>0</v>
      </c>
      <c r="L38" s="33"/>
    </row>
    <row r="39" spans="2:12" s="1" customFormat="1" ht="14.45" hidden="1" customHeight="1">
      <c r="B39" s="33"/>
      <c r="E39" s="28" t="s">
        <v>48</v>
      </c>
      <c r="F39" s="84">
        <f>ROUND((SUM(BI89:BI114)),  2)</f>
        <v>0</v>
      </c>
      <c r="I39" s="94">
        <v>0</v>
      </c>
      <c r="J39" s="84">
        <f>0</f>
        <v>0</v>
      </c>
      <c r="L39" s="33"/>
    </row>
    <row r="40" spans="2:12" s="1" customFormat="1" ht="6.95" customHeight="1">
      <c r="B40" s="33"/>
      <c r="L40" s="33"/>
    </row>
    <row r="41" spans="2:12" s="1" customFormat="1" ht="25.35" customHeight="1">
      <c r="B41" s="33"/>
      <c r="C41" s="95"/>
      <c r="D41" s="96" t="s">
        <v>49</v>
      </c>
      <c r="E41" s="55"/>
      <c r="F41" s="55"/>
      <c r="G41" s="97" t="s">
        <v>50</v>
      </c>
      <c r="H41" s="98" t="s">
        <v>51</v>
      </c>
      <c r="I41" s="55"/>
      <c r="J41" s="99">
        <f>SUM(J32:J39)</f>
        <v>0</v>
      </c>
      <c r="K41" s="100"/>
      <c r="L41" s="33"/>
    </row>
    <row r="42" spans="2:12" s="1" customFormat="1" ht="14.45" customHeight="1"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33"/>
    </row>
    <row r="46" spans="2:12" s="1" customFormat="1" ht="6.95" customHeight="1"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33"/>
    </row>
    <row r="47" spans="2:12" s="1" customFormat="1" ht="24.95" customHeight="1">
      <c r="B47" s="33"/>
      <c r="C47" s="22" t="s">
        <v>122</v>
      </c>
      <c r="L47" s="33"/>
    </row>
    <row r="48" spans="2:12" s="1" customFormat="1" ht="6.95" customHeight="1">
      <c r="B48" s="33"/>
      <c r="L48" s="33"/>
    </row>
    <row r="49" spans="2:47" s="1" customFormat="1" ht="12" customHeight="1">
      <c r="B49" s="33"/>
      <c r="C49" s="28" t="s">
        <v>16</v>
      </c>
      <c r="L49" s="33"/>
    </row>
    <row r="50" spans="2:47" s="1" customFormat="1" ht="16.5" customHeight="1">
      <c r="B50" s="33"/>
      <c r="E50" s="321" t="str">
        <f>E7</f>
        <v>Roudnice nad Labem - přechody v centru města</v>
      </c>
      <c r="F50" s="322"/>
      <c r="G50" s="322"/>
      <c r="H50" s="322"/>
      <c r="L50" s="33"/>
    </row>
    <row r="51" spans="2:47" ht="12" customHeight="1">
      <c r="B51" s="21"/>
      <c r="C51" s="28" t="s">
        <v>118</v>
      </c>
      <c r="L51" s="21"/>
    </row>
    <row r="52" spans="2:47" s="1" customFormat="1" ht="16.5" customHeight="1">
      <c r="B52" s="33"/>
      <c r="E52" s="321" t="s">
        <v>1433</v>
      </c>
      <c r="F52" s="323"/>
      <c r="G52" s="323"/>
      <c r="H52" s="323"/>
      <c r="L52" s="33"/>
    </row>
    <row r="53" spans="2:47" s="1" customFormat="1" ht="12" customHeight="1">
      <c r="B53" s="33"/>
      <c r="C53" s="28" t="s">
        <v>120</v>
      </c>
      <c r="L53" s="33"/>
    </row>
    <row r="54" spans="2:47" s="1" customFormat="1" ht="16.5" customHeight="1">
      <c r="B54" s="33"/>
      <c r="E54" s="285" t="str">
        <f>E11</f>
        <v>VRN 104 - Vedlejší rozpočtové náklady</v>
      </c>
      <c r="F54" s="323"/>
      <c r="G54" s="323"/>
      <c r="H54" s="323"/>
      <c r="L54" s="33"/>
    </row>
    <row r="55" spans="2:47" s="1" customFormat="1" ht="6.95" customHeight="1">
      <c r="B55" s="33"/>
      <c r="L55" s="33"/>
    </row>
    <row r="56" spans="2:47" s="1" customFormat="1" ht="12" customHeight="1">
      <c r="B56" s="33"/>
      <c r="C56" s="28" t="s">
        <v>22</v>
      </c>
      <c r="F56" s="26" t="str">
        <f>F14</f>
        <v>Roudnice nad Labem</v>
      </c>
      <c r="I56" s="28" t="s">
        <v>24</v>
      </c>
      <c r="J56" s="50" t="str">
        <f>IF(J14="","",J14)</f>
        <v>17. 9. 2024</v>
      </c>
      <c r="L56" s="33"/>
    </row>
    <row r="57" spans="2:47" s="1" customFormat="1" ht="6.95" customHeight="1">
      <c r="B57" s="33"/>
      <c r="L57" s="33"/>
    </row>
    <row r="58" spans="2:47" s="1" customFormat="1" ht="15.2" customHeight="1">
      <c r="B58" s="33"/>
      <c r="C58" s="28" t="s">
        <v>26</v>
      </c>
      <c r="F58" s="26" t="str">
        <f>E17</f>
        <v xml:space="preserve"> </v>
      </c>
      <c r="I58" s="28" t="s">
        <v>33</v>
      </c>
      <c r="J58" s="31" t="str">
        <f>E23</f>
        <v>PK dopravní s.r.o.</v>
      </c>
      <c r="L58" s="33"/>
    </row>
    <row r="59" spans="2:47" s="1" customFormat="1" ht="15.2" customHeight="1">
      <c r="B59" s="33"/>
      <c r="C59" s="28" t="s">
        <v>31</v>
      </c>
      <c r="F59" s="26" t="str">
        <f>IF(E20="","",E20)</f>
        <v>Vyplň údaj</v>
      </c>
      <c r="I59" s="28" t="s">
        <v>36</v>
      </c>
      <c r="J59" s="31" t="str">
        <f>E26</f>
        <v xml:space="preserve"> </v>
      </c>
      <c r="L59" s="33"/>
    </row>
    <row r="60" spans="2:47" s="1" customFormat="1" ht="10.35" customHeight="1">
      <c r="B60" s="33"/>
      <c r="L60" s="33"/>
    </row>
    <row r="61" spans="2:47" s="1" customFormat="1" ht="29.25" customHeight="1">
      <c r="B61" s="33"/>
      <c r="C61" s="101" t="s">
        <v>123</v>
      </c>
      <c r="D61" s="95"/>
      <c r="E61" s="95"/>
      <c r="F61" s="95"/>
      <c r="G61" s="95"/>
      <c r="H61" s="95"/>
      <c r="I61" s="95"/>
      <c r="J61" s="102" t="s">
        <v>124</v>
      </c>
      <c r="K61" s="95"/>
      <c r="L61" s="33"/>
    </row>
    <row r="62" spans="2:47" s="1" customFormat="1" ht="10.35" customHeight="1">
      <c r="B62" s="33"/>
      <c r="L62" s="33"/>
    </row>
    <row r="63" spans="2:47" s="1" customFormat="1" ht="22.9" customHeight="1">
      <c r="B63" s="33"/>
      <c r="C63" s="103" t="s">
        <v>71</v>
      </c>
      <c r="J63" s="64">
        <f>J89</f>
        <v>0</v>
      </c>
      <c r="L63" s="33"/>
      <c r="AU63" s="18" t="s">
        <v>125</v>
      </c>
    </row>
    <row r="64" spans="2:47" s="8" customFormat="1" ht="24.95" customHeight="1">
      <c r="B64" s="104"/>
      <c r="D64" s="105" t="s">
        <v>997</v>
      </c>
      <c r="E64" s="106"/>
      <c r="F64" s="106"/>
      <c r="G64" s="106"/>
      <c r="H64" s="106"/>
      <c r="I64" s="106"/>
      <c r="J64" s="107">
        <f>J90</f>
        <v>0</v>
      </c>
      <c r="L64" s="104"/>
    </row>
    <row r="65" spans="2:12" s="9" customFormat="1" ht="19.899999999999999" customHeight="1">
      <c r="B65" s="108"/>
      <c r="D65" s="109" t="s">
        <v>998</v>
      </c>
      <c r="E65" s="110"/>
      <c r="F65" s="110"/>
      <c r="G65" s="110"/>
      <c r="H65" s="110"/>
      <c r="I65" s="110"/>
      <c r="J65" s="111">
        <f>J91</f>
        <v>0</v>
      </c>
      <c r="L65" s="108"/>
    </row>
    <row r="66" spans="2:12" s="9" customFormat="1" ht="19.899999999999999" customHeight="1">
      <c r="B66" s="108"/>
      <c r="D66" s="109" t="s">
        <v>999</v>
      </c>
      <c r="E66" s="110"/>
      <c r="F66" s="110"/>
      <c r="G66" s="110"/>
      <c r="H66" s="110"/>
      <c r="I66" s="110"/>
      <c r="J66" s="111">
        <f>J101</f>
        <v>0</v>
      </c>
      <c r="L66" s="108"/>
    </row>
    <row r="67" spans="2:12" s="9" customFormat="1" ht="19.899999999999999" customHeight="1">
      <c r="B67" s="108"/>
      <c r="D67" s="109" t="s">
        <v>1000</v>
      </c>
      <c r="E67" s="110"/>
      <c r="F67" s="110"/>
      <c r="G67" s="110"/>
      <c r="H67" s="110"/>
      <c r="I67" s="110"/>
      <c r="J67" s="111">
        <f>J109</f>
        <v>0</v>
      </c>
      <c r="L67" s="108"/>
    </row>
    <row r="68" spans="2:12" s="1" customFormat="1" ht="21.75" customHeight="1">
      <c r="B68" s="33"/>
      <c r="L68" s="33"/>
    </row>
    <row r="69" spans="2:12" s="1" customFormat="1" ht="6.95" customHeight="1"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33"/>
    </row>
    <row r="73" spans="2:12" s="1" customFormat="1" ht="6.95" customHeight="1">
      <c r="B73" s="44"/>
      <c r="C73" s="45"/>
      <c r="D73" s="45"/>
      <c r="E73" s="45"/>
      <c r="F73" s="45"/>
      <c r="G73" s="45"/>
      <c r="H73" s="45"/>
      <c r="I73" s="45"/>
      <c r="J73" s="45"/>
      <c r="K73" s="45"/>
      <c r="L73" s="33"/>
    </row>
    <row r="74" spans="2:12" s="1" customFormat="1" ht="24.95" customHeight="1">
      <c r="B74" s="33"/>
      <c r="C74" s="22" t="s">
        <v>135</v>
      </c>
      <c r="L74" s="33"/>
    </row>
    <row r="75" spans="2:12" s="1" customFormat="1" ht="6.95" customHeight="1">
      <c r="B75" s="33"/>
      <c r="L75" s="33"/>
    </row>
    <row r="76" spans="2:12" s="1" customFormat="1" ht="12" customHeight="1">
      <c r="B76" s="33"/>
      <c r="C76" s="28" t="s">
        <v>16</v>
      </c>
      <c r="L76" s="33"/>
    </row>
    <row r="77" spans="2:12" s="1" customFormat="1" ht="16.5" customHeight="1">
      <c r="B77" s="33"/>
      <c r="E77" s="321" t="str">
        <f>E7</f>
        <v>Roudnice nad Labem - přechody v centru města</v>
      </c>
      <c r="F77" s="322"/>
      <c r="G77" s="322"/>
      <c r="H77" s="322"/>
      <c r="L77" s="33"/>
    </row>
    <row r="78" spans="2:12" ht="12" customHeight="1">
      <c r="B78" s="21"/>
      <c r="C78" s="28" t="s">
        <v>118</v>
      </c>
      <c r="L78" s="21"/>
    </row>
    <row r="79" spans="2:12" s="1" customFormat="1" ht="16.5" customHeight="1">
      <c r="B79" s="33"/>
      <c r="E79" s="321" t="s">
        <v>1433</v>
      </c>
      <c r="F79" s="323"/>
      <c r="G79" s="323"/>
      <c r="H79" s="323"/>
      <c r="L79" s="33"/>
    </row>
    <row r="80" spans="2:12" s="1" customFormat="1" ht="12" customHeight="1">
      <c r="B80" s="33"/>
      <c r="C80" s="28" t="s">
        <v>120</v>
      </c>
      <c r="L80" s="33"/>
    </row>
    <row r="81" spans="2:65" s="1" customFormat="1" ht="16.5" customHeight="1">
      <c r="B81" s="33"/>
      <c r="E81" s="285" t="str">
        <f>E11</f>
        <v>VRN 104 - Vedlejší rozpočtové náklady</v>
      </c>
      <c r="F81" s="323"/>
      <c r="G81" s="323"/>
      <c r="H81" s="323"/>
      <c r="L81" s="33"/>
    </row>
    <row r="82" spans="2:65" s="1" customFormat="1" ht="6.95" customHeight="1">
      <c r="B82" s="33"/>
      <c r="L82" s="33"/>
    </row>
    <row r="83" spans="2:65" s="1" customFormat="1" ht="12" customHeight="1">
      <c r="B83" s="33"/>
      <c r="C83" s="28" t="s">
        <v>22</v>
      </c>
      <c r="F83" s="26" t="str">
        <f>F14</f>
        <v>Roudnice nad Labem</v>
      </c>
      <c r="I83" s="28" t="s">
        <v>24</v>
      </c>
      <c r="J83" s="50" t="str">
        <f>IF(J14="","",J14)</f>
        <v>17. 9. 2024</v>
      </c>
      <c r="L83" s="33"/>
    </row>
    <row r="84" spans="2:65" s="1" customFormat="1" ht="6.95" customHeight="1">
      <c r="B84" s="33"/>
      <c r="L84" s="33"/>
    </row>
    <row r="85" spans="2:65" s="1" customFormat="1" ht="15.2" customHeight="1">
      <c r="B85" s="33"/>
      <c r="C85" s="28" t="s">
        <v>26</v>
      </c>
      <c r="F85" s="26" t="str">
        <f>E17</f>
        <v xml:space="preserve"> </v>
      </c>
      <c r="I85" s="28" t="s">
        <v>33</v>
      </c>
      <c r="J85" s="31" t="str">
        <f>E23</f>
        <v>PK dopravní s.r.o.</v>
      </c>
      <c r="L85" s="33"/>
    </row>
    <row r="86" spans="2:65" s="1" customFormat="1" ht="15.2" customHeight="1">
      <c r="B86" s="33"/>
      <c r="C86" s="28" t="s">
        <v>31</v>
      </c>
      <c r="F86" s="26" t="str">
        <f>IF(E20="","",E20)</f>
        <v>Vyplň údaj</v>
      </c>
      <c r="I86" s="28" t="s">
        <v>36</v>
      </c>
      <c r="J86" s="31" t="str">
        <f>E26</f>
        <v xml:space="preserve"> </v>
      </c>
      <c r="L86" s="33"/>
    </row>
    <row r="87" spans="2:65" s="1" customFormat="1" ht="10.35" customHeight="1">
      <c r="B87" s="33"/>
      <c r="L87" s="33"/>
    </row>
    <row r="88" spans="2:65" s="10" customFormat="1" ht="29.25" customHeight="1">
      <c r="B88" s="112"/>
      <c r="C88" s="113" t="s">
        <v>136</v>
      </c>
      <c r="D88" s="114" t="s">
        <v>58</v>
      </c>
      <c r="E88" s="114" t="s">
        <v>54</v>
      </c>
      <c r="F88" s="114" t="s">
        <v>55</v>
      </c>
      <c r="G88" s="114" t="s">
        <v>137</v>
      </c>
      <c r="H88" s="114" t="s">
        <v>138</v>
      </c>
      <c r="I88" s="114" t="s">
        <v>139</v>
      </c>
      <c r="J88" s="114" t="s">
        <v>124</v>
      </c>
      <c r="K88" s="115" t="s">
        <v>140</v>
      </c>
      <c r="L88" s="112"/>
      <c r="M88" s="57" t="s">
        <v>28</v>
      </c>
      <c r="N88" s="58" t="s">
        <v>43</v>
      </c>
      <c r="O88" s="58" t="s">
        <v>141</v>
      </c>
      <c r="P88" s="58" t="s">
        <v>142</v>
      </c>
      <c r="Q88" s="58" t="s">
        <v>143</v>
      </c>
      <c r="R88" s="58" t="s">
        <v>144</v>
      </c>
      <c r="S88" s="58" t="s">
        <v>145</v>
      </c>
      <c r="T88" s="59" t="s">
        <v>146</v>
      </c>
    </row>
    <row r="89" spans="2:65" s="1" customFormat="1" ht="22.9" customHeight="1">
      <c r="B89" s="33"/>
      <c r="C89" s="62" t="s">
        <v>147</v>
      </c>
      <c r="J89" s="116">
        <f>BK89</f>
        <v>0</v>
      </c>
      <c r="L89" s="33"/>
      <c r="M89" s="60"/>
      <c r="N89" s="51"/>
      <c r="O89" s="51"/>
      <c r="P89" s="117">
        <f>P90</f>
        <v>0</v>
      </c>
      <c r="Q89" s="51"/>
      <c r="R89" s="117">
        <f>R90</f>
        <v>0</v>
      </c>
      <c r="S89" s="51"/>
      <c r="T89" s="118">
        <f>T90</f>
        <v>0</v>
      </c>
      <c r="AT89" s="18" t="s">
        <v>72</v>
      </c>
      <c r="AU89" s="18" t="s">
        <v>125</v>
      </c>
      <c r="BK89" s="119">
        <f>BK90</f>
        <v>0</v>
      </c>
    </row>
    <row r="90" spans="2:65" s="11" customFormat="1" ht="25.9" customHeight="1">
      <c r="B90" s="120"/>
      <c r="D90" s="121" t="s">
        <v>72</v>
      </c>
      <c r="E90" s="122" t="s">
        <v>1001</v>
      </c>
      <c r="F90" s="122" t="s">
        <v>91</v>
      </c>
      <c r="I90" s="123"/>
      <c r="J90" s="124">
        <f>BK90</f>
        <v>0</v>
      </c>
      <c r="L90" s="120"/>
      <c r="M90" s="125"/>
      <c r="P90" s="126">
        <f>P91+P101+P109</f>
        <v>0</v>
      </c>
      <c r="R90" s="126">
        <f>R91+R101+R109</f>
        <v>0</v>
      </c>
      <c r="T90" s="127">
        <f>T91+T101+T109</f>
        <v>0</v>
      </c>
      <c r="AR90" s="121" t="s">
        <v>186</v>
      </c>
      <c r="AT90" s="128" t="s">
        <v>72</v>
      </c>
      <c r="AU90" s="128" t="s">
        <v>73</v>
      </c>
      <c r="AY90" s="121" t="s">
        <v>150</v>
      </c>
      <c r="BK90" s="129">
        <f>BK91+BK101+BK109</f>
        <v>0</v>
      </c>
    </row>
    <row r="91" spans="2:65" s="11" customFormat="1" ht="22.9" customHeight="1">
      <c r="B91" s="120"/>
      <c r="D91" s="121" t="s">
        <v>72</v>
      </c>
      <c r="E91" s="130" t="s">
        <v>1002</v>
      </c>
      <c r="F91" s="130" t="s">
        <v>1003</v>
      </c>
      <c r="I91" s="123"/>
      <c r="J91" s="131">
        <f>BK91</f>
        <v>0</v>
      </c>
      <c r="L91" s="120"/>
      <c r="M91" s="125"/>
      <c r="P91" s="126">
        <f>SUM(P92:P100)</f>
        <v>0</v>
      </c>
      <c r="R91" s="126">
        <f>SUM(R92:R100)</f>
        <v>0</v>
      </c>
      <c r="T91" s="127">
        <f>SUM(T92:T100)</f>
        <v>0</v>
      </c>
      <c r="AR91" s="121" t="s">
        <v>186</v>
      </c>
      <c r="AT91" s="128" t="s">
        <v>72</v>
      </c>
      <c r="AU91" s="128" t="s">
        <v>80</v>
      </c>
      <c r="AY91" s="121" t="s">
        <v>150</v>
      </c>
      <c r="BK91" s="129">
        <f>SUM(BK92:BK100)</f>
        <v>0</v>
      </c>
    </row>
    <row r="92" spans="2:65" s="1" customFormat="1" ht="16.5" customHeight="1">
      <c r="B92" s="33"/>
      <c r="C92" s="132" t="s">
        <v>80</v>
      </c>
      <c r="D92" s="132" t="s">
        <v>152</v>
      </c>
      <c r="E92" s="133" t="s">
        <v>1004</v>
      </c>
      <c r="F92" s="134" t="s">
        <v>1005</v>
      </c>
      <c r="G92" s="135" t="s">
        <v>1006</v>
      </c>
      <c r="H92" s="136">
        <v>1</v>
      </c>
      <c r="I92" s="137"/>
      <c r="J92" s="138">
        <f>ROUND(I92*H92,2)</f>
        <v>0</v>
      </c>
      <c r="K92" s="134" t="s">
        <v>156</v>
      </c>
      <c r="L92" s="33"/>
      <c r="M92" s="139" t="s">
        <v>28</v>
      </c>
      <c r="N92" s="140" t="s">
        <v>44</v>
      </c>
      <c r="P92" s="141">
        <f>O92*H92</f>
        <v>0</v>
      </c>
      <c r="Q92" s="141">
        <v>0</v>
      </c>
      <c r="R92" s="141">
        <f>Q92*H92</f>
        <v>0</v>
      </c>
      <c r="S92" s="141">
        <v>0</v>
      </c>
      <c r="T92" s="142">
        <f>S92*H92</f>
        <v>0</v>
      </c>
      <c r="AR92" s="143" t="s">
        <v>991</v>
      </c>
      <c r="AT92" s="143" t="s">
        <v>152</v>
      </c>
      <c r="AU92" s="143" t="s">
        <v>82</v>
      </c>
      <c r="AY92" s="18" t="s">
        <v>150</v>
      </c>
      <c r="BE92" s="144">
        <f>IF(N92="základní",J92,0)</f>
        <v>0</v>
      </c>
      <c r="BF92" s="144">
        <f>IF(N92="snížená",J92,0)</f>
        <v>0</v>
      </c>
      <c r="BG92" s="144">
        <f>IF(N92="zákl. přenesená",J92,0)</f>
        <v>0</v>
      </c>
      <c r="BH92" s="144">
        <f>IF(N92="sníž. přenesená",J92,0)</f>
        <v>0</v>
      </c>
      <c r="BI92" s="144">
        <f>IF(N92="nulová",J92,0)</f>
        <v>0</v>
      </c>
      <c r="BJ92" s="18" t="s">
        <v>80</v>
      </c>
      <c r="BK92" s="144">
        <f>ROUND(I92*H92,2)</f>
        <v>0</v>
      </c>
      <c r="BL92" s="18" t="s">
        <v>991</v>
      </c>
      <c r="BM92" s="143" t="s">
        <v>1007</v>
      </c>
    </row>
    <row r="93" spans="2:65" s="1" customFormat="1" ht="11.25">
      <c r="B93" s="33"/>
      <c r="D93" s="145" t="s">
        <v>159</v>
      </c>
      <c r="F93" s="146" t="s">
        <v>1005</v>
      </c>
      <c r="I93" s="147"/>
      <c r="L93" s="33"/>
      <c r="M93" s="148"/>
      <c r="T93" s="54"/>
      <c r="AT93" s="18" t="s">
        <v>159</v>
      </c>
      <c r="AU93" s="18" t="s">
        <v>82</v>
      </c>
    </row>
    <row r="94" spans="2:65" s="1" customFormat="1" ht="11.25">
      <c r="B94" s="33"/>
      <c r="D94" s="149" t="s">
        <v>161</v>
      </c>
      <c r="F94" s="150" t="s">
        <v>1008</v>
      </c>
      <c r="I94" s="147"/>
      <c r="L94" s="33"/>
      <c r="M94" s="148"/>
      <c r="T94" s="54"/>
      <c r="AT94" s="18" t="s">
        <v>161</v>
      </c>
      <c r="AU94" s="18" t="s">
        <v>82</v>
      </c>
    </row>
    <row r="95" spans="2:65" s="1" customFormat="1" ht="16.5" customHeight="1">
      <c r="B95" s="33"/>
      <c r="C95" s="132" t="s">
        <v>82</v>
      </c>
      <c r="D95" s="132" t="s">
        <v>152</v>
      </c>
      <c r="E95" s="133" t="s">
        <v>1009</v>
      </c>
      <c r="F95" s="134" t="s">
        <v>1010</v>
      </c>
      <c r="G95" s="135" t="s">
        <v>1006</v>
      </c>
      <c r="H95" s="136">
        <v>1</v>
      </c>
      <c r="I95" s="137"/>
      <c r="J95" s="138">
        <f>ROUND(I95*H95,2)</f>
        <v>0</v>
      </c>
      <c r="K95" s="134" t="s">
        <v>156</v>
      </c>
      <c r="L95" s="33"/>
      <c r="M95" s="139" t="s">
        <v>28</v>
      </c>
      <c r="N95" s="140" t="s">
        <v>44</v>
      </c>
      <c r="P95" s="141">
        <f>O95*H95</f>
        <v>0</v>
      </c>
      <c r="Q95" s="141">
        <v>0</v>
      </c>
      <c r="R95" s="141">
        <f>Q95*H95</f>
        <v>0</v>
      </c>
      <c r="S95" s="141">
        <v>0</v>
      </c>
      <c r="T95" s="142">
        <f>S95*H95</f>
        <v>0</v>
      </c>
      <c r="AR95" s="143" t="s">
        <v>991</v>
      </c>
      <c r="AT95" s="143" t="s">
        <v>152</v>
      </c>
      <c r="AU95" s="143" t="s">
        <v>82</v>
      </c>
      <c r="AY95" s="18" t="s">
        <v>150</v>
      </c>
      <c r="BE95" s="144">
        <f>IF(N95="základní",J95,0)</f>
        <v>0</v>
      </c>
      <c r="BF95" s="144">
        <f>IF(N95="snížená",J95,0)</f>
        <v>0</v>
      </c>
      <c r="BG95" s="144">
        <f>IF(N95="zákl. přenesená",J95,0)</f>
        <v>0</v>
      </c>
      <c r="BH95" s="144">
        <f>IF(N95="sníž. přenesená",J95,0)</f>
        <v>0</v>
      </c>
      <c r="BI95" s="144">
        <f>IF(N95="nulová",J95,0)</f>
        <v>0</v>
      </c>
      <c r="BJ95" s="18" t="s">
        <v>80</v>
      </c>
      <c r="BK95" s="144">
        <f>ROUND(I95*H95,2)</f>
        <v>0</v>
      </c>
      <c r="BL95" s="18" t="s">
        <v>991</v>
      </c>
      <c r="BM95" s="143" t="s">
        <v>1011</v>
      </c>
    </row>
    <row r="96" spans="2:65" s="1" customFormat="1" ht="11.25">
      <c r="B96" s="33"/>
      <c r="D96" s="145" t="s">
        <v>159</v>
      </c>
      <c r="F96" s="146" t="s">
        <v>1010</v>
      </c>
      <c r="I96" s="147"/>
      <c r="L96" s="33"/>
      <c r="M96" s="148"/>
      <c r="T96" s="54"/>
      <c r="AT96" s="18" t="s">
        <v>159</v>
      </c>
      <c r="AU96" s="18" t="s">
        <v>82</v>
      </c>
    </row>
    <row r="97" spans="2:65" s="1" customFormat="1" ht="11.25">
      <c r="B97" s="33"/>
      <c r="D97" s="149" t="s">
        <v>161</v>
      </c>
      <c r="F97" s="150" t="s">
        <v>1012</v>
      </c>
      <c r="I97" s="147"/>
      <c r="L97" s="33"/>
      <c r="M97" s="148"/>
      <c r="T97" s="54"/>
      <c r="AT97" s="18" t="s">
        <v>161</v>
      </c>
      <c r="AU97" s="18" t="s">
        <v>82</v>
      </c>
    </row>
    <row r="98" spans="2:65" s="1" customFormat="1" ht="16.5" customHeight="1">
      <c r="B98" s="33"/>
      <c r="C98" s="132" t="s">
        <v>173</v>
      </c>
      <c r="D98" s="132" t="s">
        <v>152</v>
      </c>
      <c r="E98" s="133" t="s">
        <v>1013</v>
      </c>
      <c r="F98" s="134" t="s">
        <v>1014</v>
      </c>
      <c r="G98" s="135" t="s">
        <v>1006</v>
      </c>
      <c r="H98" s="136">
        <v>1</v>
      </c>
      <c r="I98" s="137"/>
      <c r="J98" s="138">
        <f>ROUND(I98*H98,2)</f>
        <v>0</v>
      </c>
      <c r="K98" s="134" t="s">
        <v>156</v>
      </c>
      <c r="L98" s="33"/>
      <c r="M98" s="139" t="s">
        <v>28</v>
      </c>
      <c r="N98" s="140" t="s">
        <v>44</v>
      </c>
      <c r="P98" s="141">
        <f>O98*H98</f>
        <v>0</v>
      </c>
      <c r="Q98" s="141">
        <v>0</v>
      </c>
      <c r="R98" s="141">
        <f>Q98*H98</f>
        <v>0</v>
      </c>
      <c r="S98" s="141">
        <v>0</v>
      </c>
      <c r="T98" s="142">
        <f>S98*H98</f>
        <v>0</v>
      </c>
      <c r="AR98" s="143" t="s">
        <v>991</v>
      </c>
      <c r="AT98" s="143" t="s">
        <v>152</v>
      </c>
      <c r="AU98" s="143" t="s">
        <v>82</v>
      </c>
      <c r="AY98" s="18" t="s">
        <v>150</v>
      </c>
      <c r="BE98" s="144">
        <f>IF(N98="základní",J98,0)</f>
        <v>0</v>
      </c>
      <c r="BF98" s="144">
        <f>IF(N98="snížená",J98,0)</f>
        <v>0</v>
      </c>
      <c r="BG98" s="144">
        <f>IF(N98="zákl. přenesená",J98,0)</f>
        <v>0</v>
      </c>
      <c r="BH98" s="144">
        <f>IF(N98="sníž. přenesená",J98,0)</f>
        <v>0</v>
      </c>
      <c r="BI98" s="144">
        <f>IF(N98="nulová",J98,0)</f>
        <v>0</v>
      </c>
      <c r="BJ98" s="18" t="s">
        <v>80</v>
      </c>
      <c r="BK98" s="144">
        <f>ROUND(I98*H98,2)</f>
        <v>0</v>
      </c>
      <c r="BL98" s="18" t="s">
        <v>991</v>
      </c>
      <c r="BM98" s="143" t="s">
        <v>1015</v>
      </c>
    </row>
    <row r="99" spans="2:65" s="1" customFormat="1" ht="11.25">
      <c r="B99" s="33"/>
      <c r="D99" s="145" t="s">
        <v>159</v>
      </c>
      <c r="F99" s="146" t="s">
        <v>1014</v>
      </c>
      <c r="I99" s="147"/>
      <c r="L99" s="33"/>
      <c r="M99" s="148"/>
      <c r="T99" s="54"/>
      <c r="AT99" s="18" t="s">
        <v>159</v>
      </c>
      <c r="AU99" s="18" t="s">
        <v>82</v>
      </c>
    </row>
    <row r="100" spans="2:65" s="1" customFormat="1" ht="11.25">
      <c r="B100" s="33"/>
      <c r="D100" s="149" t="s">
        <v>161</v>
      </c>
      <c r="F100" s="150" t="s">
        <v>1016</v>
      </c>
      <c r="I100" s="147"/>
      <c r="L100" s="33"/>
      <c r="M100" s="148"/>
      <c r="T100" s="54"/>
      <c r="AT100" s="18" t="s">
        <v>161</v>
      </c>
      <c r="AU100" s="18" t="s">
        <v>82</v>
      </c>
    </row>
    <row r="101" spans="2:65" s="11" customFormat="1" ht="22.9" customHeight="1">
      <c r="B101" s="120"/>
      <c r="D101" s="121" t="s">
        <v>72</v>
      </c>
      <c r="E101" s="130" t="s">
        <v>1017</v>
      </c>
      <c r="F101" s="130" t="s">
        <v>1018</v>
      </c>
      <c r="I101" s="123"/>
      <c r="J101" s="131">
        <f>BK101</f>
        <v>0</v>
      </c>
      <c r="L101" s="120"/>
      <c r="M101" s="125"/>
      <c r="P101" s="126">
        <f>SUM(P102:P108)</f>
        <v>0</v>
      </c>
      <c r="R101" s="126">
        <f>SUM(R102:R108)</f>
        <v>0</v>
      </c>
      <c r="T101" s="127">
        <f>SUM(T102:T108)</f>
        <v>0</v>
      </c>
      <c r="AR101" s="121" t="s">
        <v>186</v>
      </c>
      <c r="AT101" s="128" t="s">
        <v>72</v>
      </c>
      <c r="AU101" s="128" t="s">
        <v>80</v>
      </c>
      <c r="AY101" s="121" t="s">
        <v>150</v>
      </c>
      <c r="BK101" s="129">
        <f>SUM(BK102:BK108)</f>
        <v>0</v>
      </c>
    </row>
    <row r="102" spans="2:65" s="1" customFormat="1" ht="16.5" customHeight="1">
      <c r="B102" s="33"/>
      <c r="C102" s="132" t="s">
        <v>157</v>
      </c>
      <c r="D102" s="132" t="s">
        <v>152</v>
      </c>
      <c r="E102" s="133" t="s">
        <v>1019</v>
      </c>
      <c r="F102" s="134" t="s">
        <v>1018</v>
      </c>
      <c r="G102" s="135" t="s">
        <v>1006</v>
      </c>
      <c r="H102" s="136">
        <v>1</v>
      </c>
      <c r="I102" s="137"/>
      <c r="J102" s="138">
        <f>ROUND(I102*H102,2)</f>
        <v>0</v>
      </c>
      <c r="K102" s="134" t="s">
        <v>156</v>
      </c>
      <c r="L102" s="33"/>
      <c r="M102" s="139" t="s">
        <v>28</v>
      </c>
      <c r="N102" s="140" t="s">
        <v>44</v>
      </c>
      <c r="P102" s="141">
        <f>O102*H102</f>
        <v>0</v>
      </c>
      <c r="Q102" s="141">
        <v>0</v>
      </c>
      <c r="R102" s="141">
        <f>Q102*H102</f>
        <v>0</v>
      </c>
      <c r="S102" s="141">
        <v>0</v>
      </c>
      <c r="T102" s="142">
        <f>S102*H102</f>
        <v>0</v>
      </c>
      <c r="AR102" s="143" t="s">
        <v>991</v>
      </c>
      <c r="AT102" s="143" t="s">
        <v>152</v>
      </c>
      <c r="AU102" s="143" t="s">
        <v>82</v>
      </c>
      <c r="AY102" s="18" t="s">
        <v>150</v>
      </c>
      <c r="BE102" s="144">
        <f>IF(N102="základní",J102,0)</f>
        <v>0</v>
      </c>
      <c r="BF102" s="144">
        <f>IF(N102="snížená",J102,0)</f>
        <v>0</v>
      </c>
      <c r="BG102" s="144">
        <f>IF(N102="zákl. přenesená",J102,0)</f>
        <v>0</v>
      </c>
      <c r="BH102" s="144">
        <f>IF(N102="sníž. přenesená",J102,0)</f>
        <v>0</v>
      </c>
      <c r="BI102" s="144">
        <f>IF(N102="nulová",J102,0)</f>
        <v>0</v>
      </c>
      <c r="BJ102" s="18" t="s">
        <v>80</v>
      </c>
      <c r="BK102" s="144">
        <f>ROUND(I102*H102,2)</f>
        <v>0</v>
      </c>
      <c r="BL102" s="18" t="s">
        <v>991</v>
      </c>
      <c r="BM102" s="143" t="s">
        <v>1020</v>
      </c>
    </row>
    <row r="103" spans="2:65" s="1" customFormat="1" ht="11.25">
      <c r="B103" s="33"/>
      <c r="D103" s="145" t="s">
        <v>159</v>
      </c>
      <c r="F103" s="146" t="s">
        <v>1018</v>
      </c>
      <c r="I103" s="147"/>
      <c r="L103" s="33"/>
      <c r="M103" s="148"/>
      <c r="T103" s="54"/>
      <c r="AT103" s="18" t="s">
        <v>159</v>
      </c>
      <c r="AU103" s="18" t="s">
        <v>82</v>
      </c>
    </row>
    <row r="104" spans="2:65" s="1" customFormat="1" ht="11.25">
      <c r="B104" s="33"/>
      <c r="D104" s="149" t="s">
        <v>161</v>
      </c>
      <c r="F104" s="150" t="s">
        <v>1021</v>
      </c>
      <c r="I104" s="147"/>
      <c r="L104" s="33"/>
      <c r="M104" s="148"/>
      <c r="T104" s="54"/>
      <c r="AT104" s="18" t="s">
        <v>161</v>
      </c>
      <c r="AU104" s="18" t="s">
        <v>82</v>
      </c>
    </row>
    <row r="105" spans="2:65" s="1" customFormat="1" ht="175.5">
      <c r="B105" s="33"/>
      <c r="D105" s="145" t="s">
        <v>192</v>
      </c>
      <c r="F105" s="165" t="s">
        <v>1022</v>
      </c>
      <c r="I105" s="147"/>
      <c r="L105" s="33"/>
      <c r="M105" s="148"/>
      <c r="T105" s="54"/>
      <c r="AT105" s="18" t="s">
        <v>192</v>
      </c>
      <c r="AU105" s="18" t="s">
        <v>82</v>
      </c>
    </row>
    <row r="106" spans="2:65" s="1" customFormat="1" ht="16.5" customHeight="1">
      <c r="B106" s="33"/>
      <c r="C106" s="132" t="s">
        <v>186</v>
      </c>
      <c r="D106" s="132" t="s">
        <v>152</v>
      </c>
      <c r="E106" s="133" t="s">
        <v>1023</v>
      </c>
      <c r="F106" s="134" t="s">
        <v>1024</v>
      </c>
      <c r="G106" s="135" t="s">
        <v>1006</v>
      </c>
      <c r="H106" s="136">
        <v>1</v>
      </c>
      <c r="I106" s="137"/>
      <c r="J106" s="138">
        <f>ROUND(I106*H106,2)</f>
        <v>0</v>
      </c>
      <c r="K106" s="134" t="s">
        <v>156</v>
      </c>
      <c r="L106" s="33"/>
      <c r="M106" s="139" t="s">
        <v>28</v>
      </c>
      <c r="N106" s="140" t="s">
        <v>44</v>
      </c>
      <c r="P106" s="141">
        <f>O106*H106</f>
        <v>0</v>
      </c>
      <c r="Q106" s="141">
        <v>0</v>
      </c>
      <c r="R106" s="141">
        <f>Q106*H106</f>
        <v>0</v>
      </c>
      <c r="S106" s="141">
        <v>0</v>
      </c>
      <c r="T106" s="142">
        <f>S106*H106</f>
        <v>0</v>
      </c>
      <c r="AR106" s="143" t="s">
        <v>991</v>
      </c>
      <c r="AT106" s="143" t="s">
        <v>152</v>
      </c>
      <c r="AU106" s="143" t="s">
        <v>82</v>
      </c>
      <c r="AY106" s="18" t="s">
        <v>150</v>
      </c>
      <c r="BE106" s="144">
        <f>IF(N106="základní",J106,0)</f>
        <v>0</v>
      </c>
      <c r="BF106" s="144">
        <f>IF(N106="snížená",J106,0)</f>
        <v>0</v>
      </c>
      <c r="BG106" s="144">
        <f>IF(N106="zákl. přenesená",J106,0)</f>
        <v>0</v>
      </c>
      <c r="BH106" s="144">
        <f>IF(N106="sníž. přenesená",J106,0)</f>
        <v>0</v>
      </c>
      <c r="BI106" s="144">
        <f>IF(N106="nulová",J106,0)</f>
        <v>0</v>
      </c>
      <c r="BJ106" s="18" t="s">
        <v>80</v>
      </c>
      <c r="BK106" s="144">
        <f>ROUND(I106*H106,2)</f>
        <v>0</v>
      </c>
      <c r="BL106" s="18" t="s">
        <v>991</v>
      </c>
      <c r="BM106" s="143" t="s">
        <v>1025</v>
      </c>
    </row>
    <row r="107" spans="2:65" s="1" customFormat="1" ht="11.25">
      <c r="B107" s="33"/>
      <c r="D107" s="145" t="s">
        <v>159</v>
      </c>
      <c r="F107" s="146" t="s">
        <v>1024</v>
      </c>
      <c r="I107" s="147"/>
      <c r="L107" s="33"/>
      <c r="M107" s="148"/>
      <c r="T107" s="54"/>
      <c r="AT107" s="18" t="s">
        <v>159</v>
      </c>
      <c r="AU107" s="18" t="s">
        <v>82</v>
      </c>
    </row>
    <row r="108" spans="2:65" s="1" customFormat="1" ht="11.25">
      <c r="B108" s="33"/>
      <c r="D108" s="149" t="s">
        <v>161</v>
      </c>
      <c r="F108" s="150" t="s">
        <v>1026</v>
      </c>
      <c r="I108" s="147"/>
      <c r="L108" s="33"/>
      <c r="M108" s="148"/>
      <c r="T108" s="54"/>
      <c r="AT108" s="18" t="s">
        <v>161</v>
      </c>
      <c r="AU108" s="18" t="s">
        <v>82</v>
      </c>
    </row>
    <row r="109" spans="2:65" s="11" customFormat="1" ht="22.9" customHeight="1">
      <c r="B109" s="120"/>
      <c r="D109" s="121" t="s">
        <v>72</v>
      </c>
      <c r="E109" s="130" t="s">
        <v>1027</v>
      </c>
      <c r="F109" s="130" t="s">
        <v>1028</v>
      </c>
      <c r="I109" s="123"/>
      <c r="J109" s="131">
        <f>BK109</f>
        <v>0</v>
      </c>
      <c r="L109" s="120"/>
      <c r="M109" s="125"/>
      <c r="P109" s="126">
        <f>SUM(P110:P114)</f>
        <v>0</v>
      </c>
      <c r="R109" s="126">
        <f>SUM(R110:R114)</f>
        <v>0</v>
      </c>
      <c r="T109" s="127">
        <f>SUM(T110:T114)</f>
        <v>0</v>
      </c>
      <c r="AR109" s="121" t="s">
        <v>186</v>
      </c>
      <c r="AT109" s="128" t="s">
        <v>72</v>
      </c>
      <c r="AU109" s="128" t="s">
        <v>80</v>
      </c>
      <c r="AY109" s="121" t="s">
        <v>150</v>
      </c>
      <c r="BK109" s="129">
        <f>SUM(BK110:BK114)</f>
        <v>0</v>
      </c>
    </row>
    <row r="110" spans="2:65" s="1" customFormat="1" ht="16.5" customHeight="1">
      <c r="B110" s="33"/>
      <c r="C110" s="132" t="s">
        <v>196</v>
      </c>
      <c r="D110" s="132" t="s">
        <v>152</v>
      </c>
      <c r="E110" s="133" t="s">
        <v>1029</v>
      </c>
      <c r="F110" s="134" t="s">
        <v>1030</v>
      </c>
      <c r="G110" s="135" t="s">
        <v>1006</v>
      </c>
      <c r="H110" s="136">
        <v>1</v>
      </c>
      <c r="I110" s="137"/>
      <c r="J110" s="138">
        <f>ROUND(I110*H110,2)</f>
        <v>0</v>
      </c>
      <c r="K110" s="134" t="s">
        <v>156</v>
      </c>
      <c r="L110" s="33"/>
      <c r="M110" s="139" t="s">
        <v>28</v>
      </c>
      <c r="N110" s="140" t="s">
        <v>44</v>
      </c>
      <c r="P110" s="141">
        <f>O110*H110</f>
        <v>0</v>
      </c>
      <c r="Q110" s="141">
        <v>0</v>
      </c>
      <c r="R110" s="141">
        <f>Q110*H110</f>
        <v>0</v>
      </c>
      <c r="S110" s="141">
        <v>0</v>
      </c>
      <c r="T110" s="142">
        <f>S110*H110</f>
        <v>0</v>
      </c>
      <c r="AR110" s="143" t="s">
        <v>991</v>
      </c>
      <c r="AT110" s="143" t="s">
        <v>152</v>
      </c>
      <c r="AU110" s="143" t="s">
        <v>82</v>
      </c>
      <c r="AY110" s="18" t="s">
        <v>150</v>
      </c>
      <c r="BE110" s="144">
        <f>IF(N110="základní",J110,0)</f>
        <v>0</v>
      </c>
      <c r="BF110" s="144">
        <f>IF(N110="snížená",J110,0)</f>
        <v>0</v>
      </c>
      <c r="BG110" s="144">
        <f>IF(N110="zákl. přenesená",J110,0)</f>
        <v>0</v>
      </c>
      <c r="BH110" s="144">
        <f>IF(N110="sníž. přenesená",J110,0)</f>
        <v>0</v>
      </c>
      <c r="BI110" s="144">
        <f>IF(N110="nulová",J110,0)</f>
        <v>0</v>
      </c>
      <c r="BJ110" s="18" t="s">
        <v>80</v>
      </c>
      <c r="BK110" s="144">
        <f>ROUND(I110*H110,2)</f>
        <v>0</v>
      </c>
      <c r="BL110" s="18" t="s">
        <v>991</v>
      </c>
      <c r="BM110" s="143" t="s">
        <v>1031</v>
      </c>
    </row>
    <row r="111" spans="2:65" s="1" customFormat="1" ht="11.25">
      <c r="B111" s="33"/>
      <c r="D111" s="145" t="s">
        <v>159</v>
      </c>
      <c r="F111" s="146" t="s">
        <v>1030</v>
      </c>
      <c r="I111" s="147"/>
      <c r="L111" s="33"/>
      <c r="M111" s="148"/>
      <c r="T111" s="54"/>
      <c r="AT111" s="18" t="s">
        <v>159</v>
      </c>
      <c r="AU111" s="18" t="s">
        <v>82</v>
      </c>
    </row>
    <row r="112" spans="2:65" s="1" customFormat="1" ht="11.25">
      <c r="B112" s="33"/>
      <c r="D112" s="149" t="s">
        <v>161</v>
      </c>
      <c r="F112" s="150" t="s">
        <v>1032</v>
      </c>
      <c r="I112" s="147"/>
      <c r="L112" s="33"/>
      <c r="M112" s="148"/>
      <c r="T112" s="54"/>
      <c r="AT112" s="18" t="s">
        <v>161</v>
      </c>
      <c r="AU112" s="18" t="s">
        <v>82</v>
      </c>
    </row>
    <row r="113" spans="2:65" s="1" customFormat="1" ht="16.5" customHeight="1">
      <c r="B113" s="33"/>
      <c r="C113" s="132" t="s">
        <v>205</v>
      </c>
      <c r="D113" s="132" t="s">
        <v>152</v>
      </c>
      <c r="E113" s="133" t="s">
        <v>1033</v>
      </c>
      <c r="F113" s="134" t="s">
        <v>1034</v>
      </c>
      <c r="G113" s="135" t="s">
        <v>1006</v>
      </c>
      <c r="H113" s="136">
        <v>1</v>
      </c>
      <c r="I113" s="137"/>
      <c r="J113" s="138">
        <f>ROUND(I113*H113,2)</f>
        <v>0</v>
      </c>
      <c r="K113" s="134" t="s">
        <v>28</v>
      </c>
      <c r="L113" s="33"/>
      <c r="M113" s="139" t="s">
        <v>28</v>
      </c>
      <c r="N113" s="140" t="s">
        <v>44</v>
      </c>
      <c r="P113" s="141">
        <f>O113*H113</f>
        <v>0</v>
      </c>
      <c r="Q113" s="141">
        <v>0</v>
      </c>
      <c r="R113" s="141">
        <f>Q113*H113</f>
        <v>0</v>
      </c>
      <c r="S113" s="141">
        <v>0</v>
      </c>
      <c r="T113" s="142">
        <f>S113*H113</f>
        <v>0</v>
      </c>
      <c r="AR113" s="143" t="s">
        <v>991</v>
      </c>
      <c r="AT113" s="143" t="s">
        <v>152</v>
      </c>
      <c r="AU113" s="143" t="s">
        <v>82</v>
      </c>
      <c r="AY113" s="18" t="s">
        <v>150</v>
      </c>
      <c r="BE113" s="144">
        <f>IF(N113="základní",J113,0)</f>
        <v>0</v>
      </c>
      <c r="BF113" s="144">
        <f>IF(N113="snížená",J113,0)</f>
        <v>0</v>
      </c>
      <c r="BG113" s="144">
        <f>IF(N113="zákl. přenesená",J113,0)</f>
        <v>0</v>
      </c>
      <c r="BH113" s="144">
        <f>IF(N113="sníž. přenesená",J113,0)</f>
        <v>0</v>
      </c>
      <c r="BI113" s="144">
        <f>IF(N113="nulová",J113,0)</f>
        <v>0</v>
      </c>
      <c r="BJ113" s="18" t="s">
        <v>80</v>
      </c>
      <c r="BK113" s="144">
        <f>ROUND(I113*H113,2)</f>
        <v>0</v>
      </c>
      <c r="BL113" s="18" t="s">
        <v>991</v>
      </c>
      <c r="BM113" s="143" t="s">
        <v>1035</v>
      </c>
    </row>
    <row r="114" spans="2:65" s="1" customFormat="1" ht="11.25">
      <c r="B114" s="33"/>
      <c r="D114" s="145" t="s">
        <v>159</v>
      </c>
      <c r="F114" s="146" t="s">
        <v>1034</v>
      </c>
      <c r="I114" s="147"/>
      <c r="L114" s="33"/>
      <c r="M114" s="189"/>
      <c r="N114" s="190"/>
      <c r="O114" s="190"/>
      <c r="P114" s="190"/>
      <c r="Q114" s="190"/>
      <c r="R114" s="190"/>
      <c r="S114" s="190"/>
      <c r="T114" s="191"/>
      <c r="AT114" s="18" t="s">
        <v>159</v>
      </c>
      <c r="AU114" s="18" t="s">
        <v>82</v>
      </c>
    </row>
    <row r="115" spans="2:65" s="1" customFormat="1" ht="6.95" customHeight="1">
      <c r="B115" s="42"/>
      <c r="C115" s="43"/>
      <c r="D115" s="43"/>
      <c r="E115" s="43"/>
      <c r="F115" s="43"/>
      <c r="G115" s="43"/>
      <c r="H115" s="43"/>
      <c r="I115" s="43"/>
      <c r="J115" s="43"/>
      <c r="K115" s="43"/>
      <c r="L115" s="33"/>
    </row>
  </sheetData>
  <sheetProtection algorithmName="SHA-512" hashValue="UcQ3KSWf+jkDuRoNSxFSCD3jWTdOijgH6bIps0OQDPEd8H4fyrllFhZWLktd0HoFUn/QDmx3mJb6ivitZ7N4gw==" saltValue="rekWJf/5oWk9/AhpUjeRJ2oQEuPuldsga4tynIFIRKl/pCHrWhs/MZRN5v5tGqy+xqv3SP7lyXNHMTT4eOLTPQ==" spinCount="100000" sheet="1" objects="1" scenarios="1" formatColumns="0" formatRows="0" autoFilter="0"/>
  <autoFilter ref="C88:K114" xr:uid="{00000000-0009-0000-0000-00000C000000}"/>
  <mergeCells count="12">
    <mergeCell ref="E81:H81"/>
    <mergeCell ref="L2:V2"/>
    <mergeCell ref="E50:H50"/>
    <mergeCell ref="E52:H52"/>
    <mergeCell ref="E54:H54"/>
    <mergeCell ref="E77:H77"/>
    <mergeCell ref="E79:H79"/>
    <mergeCell ref="E7:H7"/>
    <mergeCell ref="E9:H9"/>
    <mergeCell ref="E11:H11"/>
    <mergeCell ref="E20:H20"/>
    <mergeCell ref="E29:H29"/>
  </mergeCells>
  <hyperlinks>
    <hyperlink ref="F94" r:id="rId1" xr:uid="{00000000-0004-0000-0C00-000000000000}"/>
    <hyperlink ref="F97" r:id="rId2" xr:uid="{00000000-0004-0000-0C00-000001000000}"/>
    <hyperlink ref="F100" r:id="rId3" xr:uid="{00000000-0004-0000-0C00-000002000000}"/>
    <hyperlink ref="F104" r:id="rId4" xr:uid="{00000000-0004-0000-0C00-000003000000}"/>
    <hyperlink ref="F108" r:id="rId5" xr:uid="{00000000-0004-0000-0C00-000004000000}"/>
    <hyperlink ref="F112" r:id="rId6" xr:uid="{00000000-0004-0000-0C00-000005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K219"/>
  <sheetViews>
    <sheetView showGridLines="0" topLeftCell="A52" zoomScale="110" zoomScaleNormal="110" workbookViewId="0"/>
  </sheetViews>
  <sheetFormatPr defaultRowHeight="15"/>
  <cols>
    <col min="1" max="1" width="8.33203125" style="195" customWidth="1"/>
    <col min="2" max="2" width="1.6640625" style="195" customWidth="1"/>
    <col min="3" max="4" width="5" style="195" customWidth="1"/>
    <col min="5" max="5" width="11.6640625" style="195" customWidth="1"/>
    <col min="6" max="6" width="9.1640625" style="195" customWidth="1"/>
    <col min="7" max="7" width="5" style="195" customWidth="1"/>
    <col min="8" max="8" width="77.83203125" style="195" customWidth="1"/>
    <col min="9" max="10" width="20" style="195" customWidth="1"/>
    <col min="11" max="11" width="1.6640625" style="195" customWidth="1"/>
  </cols>
  <sheetData>
    <row r="1" spans="2:11" customFormat="1" ht="37.5" customHeight="1"/>
    <row r="2" spans="2:11" customFormat="1" ht="7.5" customHeight="1">
      <c r="B2" s="196"/>
      <c r="C2" s="197"/>
      <c r="D2" s="197"/>
      <c r="E2" s="197"/>
      <c r="F2" s="197"/>
      <c r="G2" s="197"/>
      <c r="H2" s="197"/>
      <c r="I2" s="197"/>
      <c r="J2" s="197"/>
      <c r="K2" s="198"/>
    </row>
    <row r="3" spans="2:11" s="16" customFormat="1" ht="45" customHeight="1">
      <c r="B3" s="199"/>
      <c r="C3" s="327" t="s">
        <v>1678</v>
      </c>
      <c r="D3" s="327"/>
      <c r="E3" s="327"/>
      <c r="F3" s="327"/>
      <c r="G3" s="327"/>
      <c r="H3" s="327"/>
      <c r="I3" s="327"/>
      <c r="J3" s="327"/>
      <c r="K3" s="200"/>
    </row>
    <row r="4" spans="2:11" customFormat="1" ht="25.5" customHeight="1">
      <c r="B4" s="201"/>
      <c r="C4" s="326" t="s">
        <v>1679</v>
      </c>
      <c r="D4" s="326"/>
      <c r="E4" s="326"/>
      <c r="F4" s="326"/>
      <c r="G4" s="326"/>
      <c r="H4" s="326"/>
      <c r="I4" s="326"/>
      <c r="J4" s="326"/>
      <c r="K4" s="202"/>
    </row>
    <row r="5" spans="2:11" customFormat="1" ht="5.25" customHeight="1">
      <c r="B5" s="201"/>
      <c r="C5" s="203"/>
      <c r="D5" s="203"/>
      <c r="E5" s="203"/>
      <c r="F5" s="203"/>
      <c r="G5" s="203"/>
      <c r="H5" s="203"/>
      <c r="I5" s="203"/>
      <c r="J5" s="203"/>
      <c r="K5" s="202"/>
    </row>
    <row r="6" spans="2:11" customFormat="1" ht="15" customHeight="1">
      <c r="B6" s="201"/>
      <c r="C6" s="325" t="s">
        <v>1680</v>
      </c>
      <c r="D6" s="325"/>
      <c r="E6" s="325"/>
      <c r="F6" s="325"/>
      <c r="G6" s="325"/>
      <c r="H6" s="325"/>
      <c r="I6" s="325"/>
      <c r="J6" s="325"/>
      <c r="K6" s="202"/>
    </row>
    <row r="7" spans="2:11" customFormat="1" ht="15" customHeight="1">
      <c r="B7" s="205"/>
      <c r="C7" s="325" t="s">
        <v>1681</v>
      </c>
      <c r="D7" s="325"/>
      <c r="E7" s="325"/>
      <c r="F7" s="325"/>
      <c r="G7" s="325"/>
      <c r="H7" s="325"/>
      <c r="I7" s="325"/>
      <c r="J7" s="325"/>
      <c r="K7" s="202"/>
    </row>
    <row r="8" spans="2:11" customFormat="1" ht="12.75" customHeight="1">
      <c r="B8" s="205"/>
      <c r="C8" s="204"/>
      <c r="D8" s="204"/>
      <c r="E8" s="204"/>
      <c r="F8" s="204"/>
      <c r="G8" s="204"/>
      <c r="H8" s="204"/>
      <c r="I8" s="204"/>
      <c r="J8" s="204"/>
      <c r="K8" s="202"/>
    </row>
    <row r="9" spans="2:11" customFormat="1" ht="15" customHeight="1">
      <c r="B9" s="205"/>
      <c r="C9" s="325" t="s">
        <v>1682</v>
      </c>
      <c r="D9" s="325"/>
      <c r="E9" s="325"/>
      <c r="F9" s="325"/>
      <c r="G9" s="325"/>
      <c r="H9" s="325"/>
      <c r="I9" s="325"/>
      <c r="J9" s="325"/>
      <c r="K9" s="202"/>
    </row>
    <row r="10" spans="2:11" customFormat="1" ht="15" customHeight="1">
      <c r="B10" s="205"/>
      <c r="C10" s="204"/>
      <c r="D10" s="325" t="s">
        <v>1683</v>
      </c>
      <c r="E10" s="325"/>
      <c r="F10" s="325"/>
      <c r="G10" s="325"/>
      <c r="H10" s="325"/>
      <c r="I10" s="325"/>
      <c r="J10" s="325"/>
      <c r="K10" s="202"/>
    </row>
    <row r="11" spans="2:11" customFormat="1" ht="15" customHeight="1">
      <c r="B11" s="205"/>
      <c r="C11" s="206"/>
      <c r="D11" s="325" t="s">
        <v>1684</v>
      </c>
      <c r="E11" s="325"/>
      <c r="F11" s="325"/>
      <c r="G11" s="325"/>
      <c r="H11" s="325"/>
      <c r="I11" s="325"/>
      <c r="J11" s="325"/>
      <c r="K11" s="202"/>
    </row>
    <row r="12" spans="2:11" customFormat="1" ht="15" customHeight="1">
      <c r="B12" s="205"/>
      <c r="C12" s="206"/>
      <c r="D12" s="204"/>
      <c r="E12" s="204"/>
      <c r="F12" s="204"/>
      <c r="G12" s="204"/>
      <c r="H12" s="204"/>
      <c r="I12" s="204"/>
      <c r="J12" s="204"/>
      <c r="K12" s="202"/>
    </row>
    <row r="13" spans="2:11" customFormat="1" ht="15" customHeight="1">
      <c r="B13" s="205"/>
      <c r="C13" s="206"/>
      <c r="D13" s="207" t="s">
        <v>1685</v>
      </c>
      <c r="E13" s="204"/>
      <c r="F13" s="204"/>
      <c r="G13" s="204"/>
      <c r="H13" s="204"/>
      <c r="I13" s="204"/>
      <c r="J13" s="204"/>
      <c r="K13" s="202"/>
    </row>
    <row r="14" spans="2:11" customFormat="1" ht="12.75" customHeight="1">
      <c r="B14" s="205"/>
      <c r="C14" s="206"/>
      <c r="D14" s="206"/>
      <c r="E14" s="206"/>
      <c r="F14" s="206"/>
      <c r="G14" s="206"/>
      <c r="H14" s="206"/>
      <c r="I14" s="206"/>
      <c r="J14" s="206"/>
      <c r="K14" s="202"/>
    </row>
    <row r="15" spans="2:11" customFormat="1" ht="15" customHeight="1">
      <c r="B15" s="205"/>
      <c r="C15" s="206"/>
      <c r="D15" s="325" t="s">
        <v>1686</v>
      </c>
      <c r="E15" s="325"/>
      <c r="F15" s="325"/>
      <c r="G15" s="325"/>
      <c r="H15" s="325"/>
      <c r="I15" s="325"/>
      <c r="J15" s="325"/>
      <c r="K15" s="202"/>
    </row>
    <row r="16" spans="2:11" customFormat="1" ht="15" customHeight="1">
      <c r="B16" s="205"/>
      <c r="C16" s="206"/>
      <c r="D16" s="325" t="s">
        <v>1687</v>
      </c>
      <c r="E16" s="325"/>
      <c r="F16" s="325"/>
      <c r="G16" s="325"/>
      <c r="H16" s="325"/>
      <c r="I16" s="325"/>
      <c r="J16" s="325"/>
      <c r="K16" s="202"/>
    </row>
    <row r="17" spans="2:11" customFormat="1" ht="15" customHeight="1">
      <c r="B17" s="205"/>
      <c r="C17" s="206"/>
      <c r="D17" s="325" t="s">
        <v>1688</v>
      </c>
      <c r="E17" s="325"/>
      <c r="F17" s="325"/>
      <c r="G17" s="325"/>
      <c r="H17" s="325"/>
      <c r="I17" s="325"/>
      <c r="J17" s="325"/>
      <c r="K17" s="202"/>
    </row>
    <row r="18" spans="2:11" customFormat="1" ht="15" customHeight="1">
      <c r="B18" s="205"/>
      <c r="C18" s="206"/>
      <c r="D18" s="206"/>
      <c r="E18" s="208" t="s">
        <v>1689</v>
      </c>
      <c r="F18" s="325" t="s">
        <v>1690</v>
      </c>
      <c r="G18" s="325"/>
      <c r="H18" s="325"/>
      <c r="I18" s="325"/>
      <c r="J18" s="325"/>
      <c r="K18" s="202"/>
    </row>
    <row r="19" spans="2:11" customFormat="1" ht="15" customHeight="1">
      <c r="B19" s="205"/>
      <c r="C19" s="206"/>
      <c r="D19" s="206"/>
      <c r="E19" s="208" t="s">
        <v>79</v>
      </c>
      <c r="F19" s="325" t="s">
        <v>1691</v>
      </c>
      <c r="G19" s="325"/>
      <c r="H19" s="325"/>
      <c r="I19" s="325"/>
      <c r="J19" s="325"/>
      <c r="K19" s="202"/>
    </row>
    <row r="20" spans="2:11" customFormat="1" ht="15" customHeight="1">
      <c r="B20" s="205"/>
      <c r="C20" s="206"/>
      <c r="D20" s="206"/>
      <c r="E20" s="208" t="s">
        <v>1692</v>
      </c>
      <c r="F20" s="325" t="s">
        <v>1693</v>
      </c>
      <c r="G20" s="325"/>
      <c r="H20" s="325"/>
      <c r="I20" s="325"/>
      <c r="J20" s="325"/>
      <c r="K20" s="202"/>
    </row>
    <row r="21" spans="2:11" customFormat="1" ht="15" customHeight="1">
      <c r="B21" s="205"/>
      <c r="C21" s="206"/>
      <c r="D21" s="206"/>
      <c r="E21" s="208" t="s">
        <v>1694</v>
      </c>
      <c r="F21" s="325" t="s">
        <v>1695</v>
      </c>
      <c r="G21" s="325"/>
      <c r="H21" s="325"/>
      <c r="I21" s="325"/>
      <c r="J21" s="325"/>
      <c r="K21" s="202"/>
    </row>
    <row r="22" spans="2:11" customFormat="1" ht="15" customHeight="1">
      <c r="B22" s="205"/>
      <c r="C22" s="206"/>
      <c r="D22" s="206"/>
      <c r="E22" s="208" t="s">
        <v>987</v>
      </c>
      <c r="F22" s="325" t="s">
        <v>988</v>
      </c>
      <c r="G22" s="325"/>
      <c r="H22" s="325"/>
      <c r="I22" s="325"/>
      <c r="J22" s="325"/>
      <c r="K22" s="202"/>
    </row>
    <row r="23" spans="2:11" customFormat="1" ht="15" customHeight="1">
      <c r="B23" s="205"/>
      <c r="C23" s="206"/>
      <c r="D23" s="206"/>
      <c r="E23" s="208" t="s">
        <v>85</v>
      </c>
      <c r="F23" s="325" t="s">
        <v>1696</v>
      </c>
      <c r="G23" s="325"/>
      <c r="H23" s="325"/>
      <c r="I23" s="325"/>
      <c r="J23" s="325"/>
      <c r="K23" s="202"/>
    </row>
    <row r="24" spans="2:11" customFormat="1" ht="12.75" customHeight="1">
      <c r="B24" s="205"/>
      <c r="C24" s="206"/>
      <c r="D24" s="206"/>
      <c r="E24" s="206"/>
      <c r="F24" s="206"/>
      <c r="G24" s="206"/>
      <c r="H24" s="206"/>
      <c r="I24" s="206"/>
      <c r="J24" s="206"/>
      <c r="K24" s="202"/>
    </row>
    <row r="25" spans="2:11" customFormat="1" ht="15" customHeight="1">
      <c r="B25" s="205"/>
      <c r="C25" s="325" t="s">
        <v>1697</v>
      </c>
      <c r="D25" s="325"/>
      <c r="E25" s="325"/>
      <c r="F25" s="325"/>
      <c r="G25" s="325"/>
      <c r="H25" s="325"/>
      <c r="I25" s="325"/>
      <c r="J25" s="325"/>
      <c r="K25" s="202"/>
    </row>
    <row r="26" spans="2:11" customFormat="1" ht="15" customHeight="1">
      <c r="B26" s="205"/>
      <c r="C26" s="325" t="s">
        <v>1698</v>
      </c>
      <c r="D26" s="325"/>
      <c r="E26" s="325"/>
      <c r="F26" s="325"/>
      <c r="G26" s="325"/>
      <c r="H26" s="325"/>
      <c r="I26" s="325"/>
      <c r="J26" s="325"/>
      <c r="K26" s="202"/>
    </row>
    <row r="27" spans="2:11" customFormat="1" ht="15" customHeight="1">
      <c r="B27" s="205"/>
      <c r="C27" s="204"/>
      <c r="D27" s="325" t="s">
        <v>1699</v>
      </c>
      <c r="E27" s="325"/>
      <c r="F27" s="325"/>
      <c r="G27" s="325"/>
      <c r="H27" s="325"/>
      <c r="I27" s="325"/>
      <c r="J27" s="325"/>
      <c r="K27" s="202"/>
    </row>
    <row r="28" spans="2:11" customFormat="1" ht="15" customHeight="1">
      <c r="B28" s="205"/>
      <c r="C28" s="206"/>
      <c r="D28" s="325" t="s">
        <v>1700</v>
      </c>
      <c r="E28" s="325"/>
      <c r="F28" s="325"/>
      <c r="G28" s="325"/>
      <c r="H28" s="325"/>
      <c r="I28" s="325"/>
      <c r="J28" s="325"/>
      <c r="K28" s="202"/>
    </row>
    <row r="29" spans="2:11" customFormat="1" ht="12.75" customHeight="1">
      <c r="B29" s="205"/>
      <c r="C29" s="206"/>
      <c r="D29" s="206"/>
      <c r="E29" s="206"/>
      <c r="F29" s="206"/>
      <c r="G29" s="206"/>
      <c r="H29" s="206"/>
      <c r="I29" s="206"/>
      <c r="J29" s="206"/>
      <c r="K29" s="202"/>
    </row>
    <row r="30" spans="2:11" customFormat="1" ht="15" customHeight="1">
      <c r="B30" s="205"/>
      <c r="C30" s="206"/>
      <c r="D30" s="325" t="s">
        <v>1701</v>
      </c>
      <c r="E30" s="325"/>
      <c r="F30" s="325"/>
      <c r="G30" s="325"/>
      <c r="H30" s="325"/>
      <c r="I30" s="325"/>
      <c r="J30" s="325"/>
      <c r="K30" s="202"/>
    </row>
    <row r="31" spans="2:11" customFormat="1" ht="15" customHeight="1">
      <c r="B31" s="205"/>
      <c r="C31" s="206"/>
      <c r="D31" s="325" t="s">
        <v>1702</v>
      </c>
      <c r="E31" s="325"/>
      <c r="F31" s="325"/>
      <c r="G31" s="325"/>
      <c r="H31" s="325"/>
      <c r="I31" s="325"/>
      <c r="J31" s="325"/>
      <c r="K31" s="202"/>
    </row>
    <row r="32" spans="2:11" customFormat="1" ht="12.75" customHeight="1">
      <c r="B32" s="205"/>
      <c r="C32" s="206"/>
      <c r="D32" s="206"/>
      <c r="E32" s="206"/>
      <c r="F32" s="206"/>
      <c r="G32" s="206"/>
      <c r="H32" s="206"/>
      <c r="I32" s="206"/>
      <c r="J32" s="206"/>
      <c r="K32" s="202"/>
    </row>
    <row r="33" spans="2:11" customFormat="1" ht="15" customHeight="1">
      <c r="B33" s="205"/>
      <c r="C33" s="206"/>
      <c r="D33" s="325" t="s">
        <v>1703</v>
      </c>
      <c r="E33" s="325"/>
      <c r="F33" s="325"/>
      <c r="G33" s="325"/>
      <c r="H33" s="325"/>
      <c r="I33" s="325"/>
      <c r="J33" s="325"/>
      <c r="K33" s="202"/>
    </row>
    <row r="34" spans="2:11" customFormat="1" ht="15" customHeight="1">
      <c r="B34" s="205"/>
      <c r="C34" s="206"/>
      <c r="D34" s="325" t="s">
        <v>1704</v>
      </c>
      <c r="E34" s="325"/>
      <c r="F34" s="325"/>
      <c r="G34" s="325"/>
      <c r="H34" s="325"/>
      <c r="I34" s="325"/>
      <c r="J34" s="325"/>
      <c r="K34" s="202"/>
    </row>
    <row r="35" spans="2:11" customFormat="1" ht="15" customHeight="1">
      <c r="B35" s="205"/>
      <c r="C35" s="206"/>
      <c r="D35" s="325" t="s">
        <v>1705</v>
      </c>
      <c r="E35" s="325"/>
      <c r="F35" s="325"/>
      <c r="G35" s="325"/>
      <c r="H35" s="325"/>
      <c r="I35" s="325"/>
      <c r="J35" s="325"/>
      <c r="K35" s="202"/>
    </row>
    <row r="36" spans="2:11" customFormat="1" ht="15" customHeight="1">
      <c r="B36" s="205"/>
      <c r="C36" s="206"/>
      <c r="D36" s="204"/>
      <c r="E36" s="207" t="s">
        <v>136</v>
      </c>
      <c r="F36" s="204"/>
      <c r="G36" s="325" t="s">
        <v>1706</v>
      </c>
      <c r="H36" s="325"/>
      <c r="I36" s="325"/>
      <c r="J36" s="325"/>
      <c r="K36" s="202"/>
    </row>
    <row r="37" spans="2:11" customFormat="1" ht="30.75" customHeight="1">
      <c r="B37" s="205"/>
      <c r="C37" s="206"/>
      <c r="D37" s="204"/>
      <c r="E37" s="207" t="s">
        <v>1707</v>
      </c>
      <c r="F37" s="204"/>
      <c r="G37" s="325" t="s">
        <v>1708</v>
      </c>
      <c r="H37" s="325"/>
      <c r="I37" s="325"/>
      <c r="J37" s="325"/>
      <c r="K37" s="202"/>
    </row>
    <row r="38" spans="2:11" customFormat="1" ht="15" customHeight="1">
      <c r="B38" s="205"/>
      <c r="C38" s="206"/>
      <c r="D38" s="204"/>
      <c r="E38" s="207" t="s">
        <v>54</v>
      </c>
      <c r="F38" s="204"/>
      <c r="G38" s="325" t="s">
        <v>1709</v>
      </c>
      <c r="H38" s="325"/>
      <c r="I38" s="325"/>
      <c r="J38" s="325"/>
      <c r="K38" s="202"/>
    </row>
    <row r="39" spans="2:11" customFormat="1" ht="15" customHeight="1">
      <c r="B39" s="205"/>
      <c r="C39" s="206"/>
      <c r="D39" s="204"/>
      <c r="E39" s="207" t="s">
        <v>55</v>
      </c>
      <c r="F39" s="204"/>
      <c r="G39" s="325" t="s">
        <v>1710</v>
      </c>
      <c r="H39" s="325"/>
      <c r="I39" s="325"/>
      <c r="J39" s="325"/>
      <c r="K39" s="202"/>
    </row>
    <row r="40" spans="2:11" customFormat="1" ht="15" customHeight="1">
      <c r="B40" s="205"/>
      <c r="C40" s="206"/>
      <c r="D40" s="204"/>
      <c r="E40" s="207" t="s">
        <v>137</v>
      </c>
      <c r="F40" s="204"/>
      <c r="G40" s="325" t="s">
        <v>1711</v>
      </c>
      <c r="H40" s="325"/>
      <c r="I40" s="325"/>
      <c r="J40" s="325"/>
      <c r="K40" s="202"/>
    </row>
    <row r="41" spans="2:11" customFormat="1" ht="15" customHeight="1">
      <c r="B41" s="205"/>
      <c r="C41" s="206"/>
      <c r="D41" s="204"/>
      <c r="E41" s="207" t="s">
        <v>138</v>
      </c>
      <c r="F41" s="204"/>
      <c r="G41" s="325" t="s">
        <v>1712</v>
      </c>
      <c r="H41" s="325"/>
      <c r="I41" s="325"/>
      <c r="J41" s="325"/>
      <c r="K41" s="202"/>
    </row>
    <row r="42" spans="2:11" customFormat="1" ht="15" customHeight="1">
      <c r="B42" s="205"/>
      <c r="C42" s="206"/>
      <c r="D42" s="204"/>
      <c r="E42" s="207" t="s">
        <v>1713</v>
      </c>
      <c r="F42" s="204"/>
      <c r="G42" s="325" t="s">
        <v>1714</v>
      </c>
      <c r="H42" s="325"/>
      <c r="I42" s="325"/>
      <c r="J42" s="325"/>
      <c r="K42" s="202"/>
    </row>
    <row r="43" spans="2:11" customFormat="1" ht="15" customHeight="1">
      <c r="B43" s="205"/>
      <c r="C43" s="206"/>
      <c r="D43" s="204"/>
      <c r="E43" s="207"/>
      <c r="F43" s="204"/>
      <c r="G43" s="325" t="s">
        <v>1715</v>
      </c>
      <c r="H43" s="325"/>
      <c r="I43" s="325"/>
      <c r="J43" s="325"/>
      <c r="K43" s="202"/>
    </row>
    <row r="44" spans="2:11" customFormat="1" ht="15" customHeight="1">
      <c r="B44" s="205"/>
      <c r="C44" s="206"/>
      <c r="D44" s="204"/>
      <c r="E44" s="207" t="s">
        <v>1716</v>
      </c>
      <c r="F44" s="204"/>
      <c r="G44" s="325" t="s">
        <v>1717</v>
      </c>
      <c r="H44" s="325"/>
      <c r="I44" s="325"/>
      <c r="J44" s="325"/>
      <c r="K44" s="202"/>
    </row>
    <row r="45" spans="2:11" customFormat="1" ht="15" customHeight="1">
      <c r="B45" s="205"/>
      <c r="C45" s="206"/>
      <c r="D45" s="204"/>
      <c r="E45" s="207" t="s">
        <v>140</v>
      </c>
      <c r="F45" s="204"/>
      <c r="G45" s="325" t="s">
        <v>1718</v>
      </c>
      <c r="H45" s="325"/>
      <c r="I45" s="325"/>
      <c r="J45" s="325"/>
      <c r="K45" s="202"/>
    </row>
    <row r="46" spans="2:11" customFormat="1" ht="12.75" customHeight="1">
      <c r="B46" s="205"/>
      <c r="C46" s="206"/>
      <c r="D46" s="204"/>
      <c r="E46" s="204"/>
      <c r="F46" s="204"/>
      <c r="G46" s="204"/>
      <c r="H46" s="204"/>
      <c r="I46" s="204"/>
      <c r="J46" s="204"/>
      <c r="K46" s="202"/>
    </row>
    <row r="47" spans="2:11" customFormat="1" ht="15" customHeight="1">
      <c r="B47" s="205"/>
      <c r="C47" s="206"/>
      <c r="D47" s="325" t="s">
        <v>1719</v>
      </c>
      <c r="E47" s="325"/>
      <c r="F47" s="325"/>
      <c r="G47" s="325"/>
      <c r="H47" s="325"/>
      <c r="I47" s="325"/>
      <c r="J47" s="325"/>
      <c r="K47" s="202"/>
    </row>
    <row r="48" spans="2:11" customFormat="1" ht="15" customHeight="1">
      <c r="B48" s="205"/>
      <c r="C48" s="206"/>
      <c r="D48" s="206"/>
      <c r="E48" s="325" t="s">
        <v>1720</v>
      </c>
      <c r="F48" s="325"/>
      <c r="G48" s="325"/>
      <c r="H48" s="325"/>
      <c r="I48" s="325"/>
      <c r="J48" s="325"/>
      <c r="K48" s="202"/>
    </row>
    <row r="49" spans="2:11" customFormat="1" ht="15" customHeight="1">
      <c r="B49" s="205"/>
      <c r="C49" s="206"/>
      <c r="D49" s="206"/>
      <c r="E49" s="325" t="s">
        <v>1721</v>
      </c>
      <c r="F49" s="325"/>
      <c r="G49" s="325"/>
      <c r="H49" s="325"/>
      <c r="I49" s="325"/>
      <c r="J49" s="325"/>
      <c r="K49" s="202"/>
    </row>
    <row r="50" spans="2:11" customFormat="1" ht="15" customHeight="1">
      <c r="B50" s="205"/>
      <c r="C50" s="206"/>
      <c r="D50" s="206"/>
      <c r="E50" s="325" t="s">
        <v>1722</v>
      </c>
      <c r="F50" s="325"/>
      <c r="G50" s="325"/>
      <c r="H50" s="325"/>
      <c r="I50" s="325"/>
      <c r="J50" s="325"/>
      <c r="K50" s="202"/>
    </row>
    <row r="51" spans="2:11" customFormat="1" ht="15" customHeight="1">
      <c r="B51" s="205"/>
      <c r="C51" s="206"/>
      <c r="D51" s="325" t="s">
        <v>1723</v>
      </c>
      <c r="E51" s="325"/>
      <c r="F51" s="325"/>
      <c r="G51" s="325"/>
      <c r="H51" s="325"/>
      <c r="I51" s="325"/>
      <c r="J51" s="325"/>
      <c r="K51" s="202"/>
    </row>
    <row r="52" spans="2:11" customFormat="1" ht="25.5" customHeight="1">
      <c r="B52" s="201"/>
      <c r="C52" s="326" t="s">
        <v>1724</v>
      </c>
      <c r="D52" s="326"/>
      <c r="E52" s="326"/>
      <c r="F52" s="326"/>
      <c r="G52" s="326"/>
      <c r="H52" s="326"/>
      <c r="I52" s="326"/>
      <c r="J52" s="326"/>
      <c r="K52" s="202"/>
    </row>
    <row r="53" spans="2:11" customFormat="1" ht="5.25" customHeight="1">
      <c r="B53" s="201"/>
      <c r="C53" s="203"/>
      <c r="D53" s="203"/>
      <c r="E53" s="203"/>
      <c r="F53" s="203"/>
      <c r="G53" s="203"/>
      <c r="H53" s="203"/>
      <c r="I53" s="203"/>
      <c r="J53" s="203"/>
      <c r="K53" s="202"/>
    </row>
    <row r="54" spans="2:11" customFormat="1" ht="15" customHeight="1">
      <c r="B54" s="201"/>
      <c r="C54" s="325" t="s">
        <v>1725</v>
      </c>
      <c r="D54" s="325"/>
      <c r="E54" s="325"/>
      <c r="F54" s="325"/>
      <c r="G54" s="325"/>
      <c r="H54" s="325"/>
      <c r="I54" s="325"/>
      <c r="J54" s="325"/>
      <c r="K54" s="202"/>
    </row>
    <row r="55" spans="2:11" customFormat="1" ht="15" customHeight="1">
      <c r="B55" s="201"/>
      <c r="C55" s="325" t="s">
        <v>1726</v>
      </c>
      <c r="D55" s="325"/>
      <c r="E55" s="325"/>
      <c r="F55" s="325"/>
      <c r="G55" s="325"/>
      <c r="H55" s="325"/>
      <c r="I55" s="325"/>
      <c r="J55" s="325"/>
      <c r="K55" s="202"/>
    </row>
    <row r="56" spans="2:11" customFormat="1" ht="12.75" customHeight="1">
      <c r="B56" s="201"/>
      <c r="C56" s="204"/>
      <c r="D56" s="204"/>
      <c r="E56" s="204"/>
      <c r="F56" s="204"/>
      <c r="G56" s="204"/>
      <c r="H56" s="204"/>
      <c r="I56" s="204"/>
      <c r="J56" s="204"/>
      <c r="K56" s="202"/>
    </row>
    <row r="57" spans="2:11" customFormat="1" ht="15" customHeight="1">
      <c r="B57" s="201"/>
      <c r="C57" s="325" t="s">
        <v>1727</v>
      </c>
      <c r="D57" s="325"/>
      <c r="E57" s="325"/>
      <c r="F57" s="325"/>
      <c r="G57" s="325"/>
      <c r="H57" s="325"/>
      <c r="I57" s="325"/>
      <c r="J57" s="325"/>
      <c r="K57" s="202"/>
    </row>
    <row r="58" spans="2:11" customFormat="1" ht="15" customHeight="1">
      <c r="B58" s="201"/>
      <c r="C58" s="206"/>
      <c r="D58" s="325" t="s">
        <v>1728</v>
      </c>
      <c r="E58" s="325"/>
      <c r="F58" s="325"/>
      <c r="G58" s="325"/>
      <c r="H58" s="325"/>
      <c r="I58" s="325"/>
      <c r="J58" s="325"/>
      <c r="K58" s="202"/>
    </row>
    <row r="59" spans="2:11" customFormat="1" ht="15" customHeight="1">
      <c r="B59" s="201"/>
      <c r="C59" s="206"/>
      <c r="D59" s="325" t="s">
        <v>1729</v>
      </c>
      <c r="E59" s="325"/>
      <c r="F59" s="325"/>
      <c r="G59" s="325"/>
      <c r="H59" s="325"/>
      <c r="I59" s="325"/>
      <c r="J59" s="325"/>
      <c r="K59" s="202"/>
    </row>
    <row r="60" spans="2:11" customFormat="1" ht="15" customHeight="1">
      <c r="B60" s="201"/>
      <c r="C60" s="206"/>
      <c r="D60" s="325" t="s">
        <v>1730</v>
      </c>
      <c r="E60" s="325"/>
      <c r="F60" s="325"/>
      <c r="G60" s="325"/>
      <c r="H60" s="325"/>
      <c r="I60" s="325"/>
      <c r="J60" s="325"/>
      <c r="K60" s="202"/>
    </row>
    <row r="61" spans="2:11" customFormat="1" ht="15" customHeight="1">
      <c r="B61" s="201"/>
      <c r="C61" s="206"/>
      <c r="D61" s="325" t="s">
        <v>1731</v>
      </c>
      <c r="E61" s="325"/>
      <c r="F61" s="325"/>
      <c r="G61" s="325"/>
      <c r="H61" s="325"/>
      <c r="I61" s="325"/>
      <c r="J61" s="325"/>
      <c r="K61" s="202"/>
    </row>
    <row r="62" spans="2:11" customFormat="1" ht="15" customHeight="1">
      <c r="B62" s="201"/>
      <c r="C62" s="206"/>
      <c r="D62" s="328" t="s">
        <v>1732</v>
      </c>
      <c r="E62" s="328"/>
      <c r="F62" s="328"/>
      <c r="G62" s="328"/>
      <c r="H62" s="328"/>
      <c r="I62" s="328"/>
      <c r="J62" s="328"/>
      <c r="K62" s="202"/>
    </row>
    <row r="63" spans="2:11" customFormat="1" ht="15" customHeight="1">
      <c r="B63" s="201"/>
      <c r="C63" s="206"/>
      <c r="D63" s="325" t="s">
        <v>1733</v>
      </c>
      <c r="E63" s="325"/>
      <c r="F63" s="325"/>
      <c r="G63" s="325"/>
      <c r="H63" s="325"/>
      <c r="I63" s="325"/>
      <c r="J63" s="325"/>
      <c r="K63" s="202"/>
    </row>
    <row r="64" spans="2:11" customFormat="1" ht="12.75" customHeight="1">
      <c r="B64" s="201"/>
      <c r="C64" s="206"/>
      <c r="D64" s="206"/>
      <c r="E64" s="209"/>
      <c r="F64" s="206"/>
      <c r="G64" s="206"/>
      <c r="H64" s="206"/>
      <c r="I64" s="206"/>
      <c r="J64" s="206"/>
      <c r="K64" s="202"/>
    </row>
    <row r="65" spans="2:11" customFormat="1" ht="15" customHeight="1">
      <c r="B65" s="201"/>
      <c r="C65" s="206"/>
      <c r="D65" s="325" t="s">
        <v>1734</v>
      </c>
      <c r="E65" s="325"/>
      <c r="F65" s="325"/>
      <c r="G65" s="325"/>
      <c r="H65" s="325"/>
      <c r="I65" s="325"/>
      <c r="J65" s="325"/>
      <c r="K65" s="202"/>
    </row>
    <row r="66" spans="2:11" customFormat="1" ht="15" customHeight="1">
      <c r="B66" s="201"/>
      <c r="C66" s="206"/>
      <c r="D66" s="328" t="s">
        <v>1735</v>
      </c>
      <c r="E66" s="328"/>
      <c r="F66" s="328"/>
      <c r="G66" s="328"/>
      <c r="H66" s="328"/>
      <c r="I66" s="328"/>
      <c r="J66" s="328"/>
      <c r="K66" s="202"/>
    </row>
    <row r="67" spans="2:11" customFormat="1" ht="15" customHeight="1">
      <c r="B67" s="201"/>
      <c r="C67" s="206"/>
      <c r="D67" s="325" t="s">
        <v>1736</v>
      </c>
      <c r="E67" s="325"/>
      <c r="F67" s="325"/>
      <c r="G67" s="325"/>
      <c r="H67" s="325"/>
      <c r="I67" s="325"/>
      <c r="J67" s="325"/>
      <c r="K67" s="202"/>
    </row>
    <row r="68" spans="2:11" customFormat="1" ht="15" customHeight="1">
      <c r="B68" s="201"/>
      <c r="C68" s="206"/>
      <c r="D68" s="325" t="s">
        <v>1737</v>
      </c>
      <c r="E68" s="325"/>
      <c r="F68" s="325"/>
      <c r="G68" s="325"/>
      <c r="H68" s="325"/>
      <c r="I68" s="325"/>
      <c r="J68" s="325"/>
      <c r="K68" s="202"/>
    </row>
    <row r="69" spans="2:11" customFormat="1" ht="15" customHeight="1">
      <c r="B69" s="201"/>
      <c r="C69" s="206"/>
      <c r="D69" s="325" t="s">
        <v>1738</v>
      </c>
      <c r="E69" s="325"/>
      <c r="F69" s="325"/>
      <c r="G69" s="325"/>
      <c r="H69" s="325"/>
      <c r="I69" s="325"/>
      <c r="J69" s="325"/>
      <c r="K69" s="202"/>
    </row>
    <row r="70" spans="2:11" customFormat="1" ht="15" customHeight="1">
      <c r="B70" s="201"/>
      <c r="C70" s="206"/>
      <c r="D70" s="325" t="s">
        <v>1739</v>
      </c>
      <c r="E70" s="325"/>
      <c r="F70" s="325"/>
      <c r="G70" s="325"/>
      <c r="H70" s="325"/>
      <c r="I70" s="325"/>
      <c r="J70" s="325"/>
      <c r="K70" s="202"/>
    </row>
    <row r="71" spans="2:11" customFormat="1" ht="12.75" customHeight="1">
      <c r="B71" s="210"/>
      <c r="C71" s="211"/>
      <c r="D71" s="211"/>
      <c r="E71" s="211"/>
      <c r="F71" s="211"/>
      <c r="G71" s="211"/>
      <c r="H71" s="211"/>
      <c r="I71" s="211"/>
      <c r="J71" s="211"/>
      <c r="K71" s="212"/>
    </row>
    <row r="72" spans="2:11" customFormat="1" ht="18.75" customHeight="1">
      <c r="B72" s="213"/>
      <c r="C72" s="213"/>
      <c r="D72" s="213"/>
      <c r="E72" s="213"/>
      <c r="F72" s="213"/>
      <c r="G72" s="213"/>
      <c r="H72" s="213"/>
      <c r="I72" s="213"/>
      <c r="J72" s="213"/>
      <c r="K72" s="214"/>
    </row>
    <row r="73" spans="2:11" customFormat="1" ht="18.75" customHeight="1">
      <c r="B73" s="214"/>
      <c r="C73" s="214"/>
      <c r="D73" s="214"/>
      <c r="E73" s="214"/>
      <c r="F73" s="214"/>
      <c r="G73" s="214"/>
      <c r="H73" s="214"/>
      <c r="I73" s="214"/>
      <c r="J73" s="214"/>
      <c r="K73" s="214"/>
    </row>
    <row r="74" spans="2:11" customFormat="1" ht="7.5" customHeight="1">
      <c r="B74" s="215"/>
      <c r="C74" s="216"/>
      <c r="D74" s="216"/>
      <c r="E74" s="216"/>
      <c r="F74" s="216"/>
      <c r="G74" s="216"/>
      <c r="H74" s="216"/>
      <c r="I74" s="216"/>
      <c r="J74" s="216"/>
      <c r="K74" s="217"/>
    </row>
    <row r="75" spans="2:11" customFormat="1" ht="45" customHeight="1">
      <c r="B75" s="218"/>
      <c r="C75" s="329" t="s">
        <v>1740</v>
      </c>
      <c r="D75" s="329"/>
      <c r="E75" s="329"/>
      <c r="F75" s="329"/>
      <c r="G75" s="329"/>
      <c r="H75" s="329"/>
      <c r="I75" s="329"/>
      <c r="J75" s="329"/>
      <c r="K75" s="219"/>
    </row>
    <row r="76" spans="2:11" customFormat="1" ht="17.25" customHeight="1">
      <c r="B76" s="218"/>
      <c r="C76" s="220" t="s">
        <v>1741</v>
      </c>
      <c r="D76" s="220"/>
      <c r="E76" s="220"/>
      <c r="F76" s="220" t="s">
        <v>1742</v>
      </c>
      <c r="G76" s="221"/>
      <c r="H76" s="220" t="s">
        <v>55</v>
      </c>
      <c r="I76" s="220" t="s">
        <v>58</v>
      </c>
      <c r="J76" s="220" t="s">
        <v>1743</v>
      </c>
      <c r="K76" s="219"/>
    </row>
    <row r="77" spans="2:11" customFormat="1" ht="17.25" customHeight="1">
      <c r="B77" s="218"/>
      <c r="C77" s="222" t="s">
        <v>1744</v>
      </c>
      <c r="D77" s="222"/>
      <c r="E77" s="222"/>
      <c r="F77" s="223" t="s">
        <v>1745</v>
      </c>
      <c r="G77" s="224"/>
      <c r="H77" s="222"/>
      <c r="I77" s="222"/>
      <c r="J77" s="222" t="s">
        <v>1746</v>
      </c>
      <c r="K77" s="219"/>
    </row>
    <row r="78" spans="2:11" customFormat="1" ht="5.25" customHeight="1">
      <c r="B78" s="218"/>
      <c r="C78" s="225"/>
      <c r="D78" s="225"/>
      <c r="E78" s="225"/>
      <c r="F78" s="225"/>
      <c r="G78" s="226"/>
      <c r="H78" s="225"/>
      <c r="I78" s="225"/>
      <c r="J78" s="225"/>
      <c r="K78" s="219"/>
    </row>
    <row r="79" spans="2:11" customFormat="1" ht="15" customHeight="1">
      <c r="B79" s="218"/>
      <c r="C79" s="207" t="s">
        <v>54</v>
      </c>
      <c r="D79" s="227"/>
      <c r="E79" s="227"/>
      <c r="F79" s="228" t="s">
        <v>1747</v>
      </c>
      <c r="G79" s="229"/>
      <c r="H79" s="207" t="s">
        <v>1748</v>
      </c>
      <c r="I79" s="207" t="s">
        <v>1749</v>
      </c>
      <c r="J79" s="207">
        <v>20</v>
      </c>
      <c r="K79" s="219"/>
    </row>
    <row r="80" spans="2:11" customFormat="1" ht="15" customHeight="1">
      <c r="B80" s="218"/>
      <c r="C80" s="207" t="s">
        <v>1750</v>
      </c>
      <c r="D80" s="207"/>
      <c r="E80" s="207"/>
      <c r="F80" s="228" t="s">
        <v>1747</v>
      </c>
      <c r="G80" s="229"/>
      <c r="H80" s="207" t="s">
        <v>1751</v>
      </c>
      <c r="I80" s="207" t="s">
        <v>1749</v>
      </c>
      <c r="J80" s="207">
        <v>120</v>
      </c>
      <c r="K80" s="219"/>
    </row>
    <row r="81" spans="2:11" customFormat="1" ht="15" customHeight="1">
      <c r="B81" s="230"/>
      <c r="C81" s="207" t="s">
        <v>1752</v>
      </c>
      <c r="D81" s="207"/>
      <c r="E81" s="207"/>
      <c r="F81" s="228" t="s">
        <v>1753</v>
      </c>
      <c r="G81" s="229"/>
      <c r="H81" s="207" t="s">
        <v>1754</v>
      </c>
      <c r="I81" s="207" t="s">
        <v>1749</v>
      </c>
      <c r="J81" s="207">
        <v>50</v>
      </c>
      <c r="K81" s="219"/>
    </row>
    <row r="82" spans="2:11" customFormat="1" ht="15" customHeight="1">
      <c r="B82" s="230"/>
      <c r="C82" s="207" t="s">
        <v>1755</v>
      </c>
      <c r="D82" s="207"/>
      <c r="E82" s="207"/>
      <c r="F82" s="228" t="s">
        <v>1747</v>
      </c>
      <c r="G82" s="229"/>
      <c r="H82" s="207" t="s">
        <v>1756</v>
      </c>
      <c r="I82" s="207" t="s">
        <v>1757</v>
      </c>
      <c r="J82" s="207"/>
      <c r="K82" s="219"/>
    </row>
    <row r="83" spans="2:11" customFormat="1" ht="15" customHeight="1">
      <c r="B83" s="230"/>
      <c r="C83" s="207" t="s">
        <v>1758</v>
      </c>
      <c r="D83" s="207"/>
      <c r="E83" s="207"/>
      <c r="F83" s="228" t="s">
        <v>1753</v>
      </c>
      <c r="G83" s="207"/>
      <c r="H83" s="207" t="s">
        <v>1759</v>
      </c>
      <c r="I83" s="207" t="s">
        <v>1749</v>
      </c>
      <c r="J83" s="207">
        <v>15</v>
      </c>
      <c r="K83" s="219"/>
    </row>
    <row r="84" spans="2:11" customFormat="1" ht="15" customHeight="1">
      <c r="B84" s="230"/>
      <c r="C84" s="207" t="s">
        <v>1760</v>
      </c>
      <c r="D84" s="207"/>
      <c r="E84" s="207"/>
      <c r="F84" s="228" t="s">
        <v>1753</v>
      </c>
      <c r="G84" s="207"/>
      <c r="H84" s="207" t="s">
        <v>1761</v>
      </c>
      <c r="I84" s="207" t="s">
        <v>1749</v>
      </c>
      <c r="J84" s="207">
        <v>15</v>
      </c>
      <c r="K84" s="219"/>
    </row>
    <row r="85" spans="2:11" customFormat="1" ht="15" customHeight="1">
      <c r="B85" s="230"/>
      <c r="C85" s="207" t="s">
        <v>1762</v>
      </c>
      <c r="D85" s="207"/>
      <c r="E85" s="207"/>
      <c r="F85" s="228" t="s">
        <v>1753</v>
      </c>
      <c r="G85" s="207"/>
      <c r="H85" s="207" t="s">
        <v>1763</v>
      </c>
      <c r="I85" s="207" t="s">
        <v>1749</v>
      </c>
      <c r="J85" s="207">
        <v>20</v>
      </c>
      <c r="K85" s="219"/>
    </row>
    <row r="86" spans="2:11" customFormat="1" ht="15" customHeight="1">
      <c r="B86" s="230"/>
      <c r="C86" s="207" t="s">
        <v>1764</v>
      </c>
      <c r="D86" s="207"/>
      <c r="E86" s="207"/>
      <c r="F86" s="228" t="s">
        <v>1753</v>
      </c>
      <c r="G86" s="207"/>
      <c r="H86" s="207" t="s">
        <v>1765</v>
      </c>
      <c r="I86" s="207" t="s">
        <v>1749</v>
      </c>
      <c r="J86" s="207">
        <v>20</v>
      </c>
      <c r="K86" s="219"/>
    </row>
    <row r="87" spans="2:11" customFormat="1" ht="15" customHeight="1">
      <c r="B87" s="230"/>
      <c r="C87" s="207" t="s">
        <v>1766</v>
      </c>
      <c r="D87" s="207"/>
      <c r="E87" s="207"/>
      <c r="F87" s="228" t="s">
        <v>1753</v>
      </c>
      <c r="G87" s="229"/>
      <c r="H87" s="207" t="s">
        <v>1767</v>
      </c>
      <c r="I87" s="207" t="s">
        <v>1749</v>
      </c>
      <c r="J87" s="207">
        <v>50</v>
      </c>
      <c r="K87" s="219"/>
    </row>
    <row r="88" spans="2:11" customFormat="1" ht="15" customHeight="1">
      <c r="B88" s="230"/>
      <c r="C88" s="207" t="s">
        <v>1768</v>
      </c>
      <c r="D88" s="207"/>
      <c r="E88" s="207"/>
      <c r="F88" s="228" t="s">
        <v>1753</v>
      </c>
      <c r="G88" s="229"/>
      <c r="H88" s="207" t="s">
        <v>1769</v>
      </c>
      <c r="I88" s="207" t="s">
        <v>1749</v>
      </c>
      <c r="J88" s="207">
        <v>20</v>
      </c>
      <c r="K88" s="219"/>
    </row>
    <row r="89" spans="2:11" customFormat="1" ht="15" customHeight="1">
      <c r="B89" s="230"/>
      <c r="C89" s="207" t="s">
        <v>1770</v>
      </c>
      <c r="D89" s="207"/>
      <c r="E89" s="207"/>
      <c r="F89" s="228" t="s">
        <v>1753</v>
      </c>
      <c r="G89" s="229"/>
      <c r="H89" s="207" t="s">
        <v>1771</v>
      </c>
      <c r="I89" s="207" t="s">
        <v>1749</v>
      </c>
      <c r="J89" s="207">
        <v>20</v>
      </c>
      <c r="K89" s="219"/>
    </row>
    <row r="90" spans="2:11" customFormat="1" ht="15" customHeight="1">
      <c r="B90" s="230"/>
      <c r="C90" s="207" t="s">
        <v>1772</v>
      </c>
      <c r="D90" s="207"/>
      <c r="E90" s="207"/>
      <c r="F90" s="228" t="s">
        <v>1753</v>
      </c>
      <c r="G90" s="229"/>
      <c r="H90" s="207" t="s">
        <v>1773</v>
      </c>
      <c r="I90" s="207" t="s">
        <v>1749</v>
      </c>
      <c r="J90" s="207">
        <v>50</v>
      </c>
      <c r="K90" s="219"/>
    </row>
    <row r="91" spans="2:11" customFormat="1" ht="15" customHeight="1">
      <c r="B91" s="230"/>
      <c r="C91" s="207" t="s">
        <v>1774</v>
      </c>
      <c r="D91" s="207"/>
      <c r="E91" s="207"/>
      <c r="F91" s="228" t="s">
        <v>1753</v>
      </c>
      <c r="G91" s="229"/>
      <c r="H91" s="207" t="s">
        <v>1774</v>
      </c>
      <c r="I91" s="207" t="s">
        <v>1749</v>
      </c>
      <c r="J91" s="207">
        <v>50</v>
      </c>
      <c r="K91" s="219"/>
    </row>
    <row r="92" spans="2:11" customFormat="1" ht="15" customHeight="1">
      <c r="B92" s="230"/>
      <c r="C92" s="207" t="s">
        <v>1775</v>
      </c>
      <c r="D92" s="207"/>
      <c r="E92" s="207"/>
      <c r="F92" s="228" t="s">
        <v>1753</v>
      </c>
      <c r="G92" s="229"/>
      <c r="H92" s="207" t="s">
        <v>1776</v>
      </c>
      <c r="I92" s="207" t="s">
        <v>1749</v>
      </c>
      <c r="J92" s="207">
        <v>255</v>
      </c>
      <c r="K92" s="219"/>
    </row>
    <row r="93" spans="2:11" customFormat="1" ht="15" customHeight="1">
      <c r="B93" s="230"/>
      <c r="C93" s="207" t="s">
        <v>1777</v>
      </c>
      <c r="D93" s="207"/>
      <c r="E93" s="207"/>
      <c r="F93" s="228" t="s">
        <v>1747</v>
      </c>
      <c r="G93" s="229"/>
      <c r="H93" s="207" t="s">
        <v>1778</v>
      </c>
      <c r="I93" s="207" t="s">
        <v>1779</v>
      </c>
      <c r="J93" s="207"/>
      <c r="K93" s="219"/>
    </row>
    <row r="94" spans="2:11" customFormat="1" ht="15" customHeight="1">
      <c r="B94" s="230"/>
      <c r="C94" s="207" t="s">
        <v>1780</v>
      </c>
      <c r="D94" s="207"/>
      <c r="E94" s="207"/>
      <c r="F94" s="228" t="s">
        <v>1747</v>
      </c>
      <c r="G94" s="229"/>
      <c r="H94" s="207" t="s">
        <v>1781</v>
      </c>
      <c r="I94" s="207" t="s">
        <v>1782</v>
      </c>
      <c r="J94" s="207"/>
      <c r="K94" s="219"/>
    </row>
    <row r="95" spans="2:11" customFormat="1" ht="15" customHeight="1">
      <c r="B95" s="230"/>
      <c r="C95" s="207" t="s">
        <v>1783</v>
      </c>
      <c r="D95" s="207"/>
      <c r="E95" s="207"/>
      <c r="F95" s="228" t="s">
        <v>1747</v>
      </c>
      <c r="G95" s="229"/>
      <c r="H95" s="207" t="s">
        <v>1783</v>
      </c>
      <c r="I95" s="207" t="s">
        <v>1782</v>
      </c>
      <c r="J95" s="207"/>
      <c r="K95" s="219"/>
    </row>
    <row r="96" spans="2:11" customFormat="1" ht="15" customHeight="1">
      <c r="B96" s="230"/>
      <c r="C96" s="207" t="s">
        <v>39</v>
      </c>
      <c r="D96" s="207"/>
      <c r="E96" s="207"/>
      <c r="F96" s="228" t="s">
        <v>1747</v>
      </c>
      <c r="G96" s="229"/>
      <c r="H96" s="207" t="s">
        <v>1784</v>
      </c>
      <c r="I96" s="207" t="s">
        <v>1782</v>
      </c>
      <c r="J96" s="207"/>
      <c r="K96" s="219"/>
    </row>
    <row r="97" spans="2:11" customFormat="1" ht="15" customHeight="1">
      <c r="B97" s="230"/>
      <c r="C97" s="207" t="s">
        <v>49</v>
      </c>
      <c r="D97" s="207"/>
      <c r="E97" s="207"/>
      <c r="F97" s="228" t="s">
        <v>1747</v>
      </c>
      <c r="G97" s="229"/>
      <c r="H97" s="207" t="s">
        <v>1785</v>
      </c>
      <c r="I97" s="207" t="s">
        <v>1782</v>
      </c>
      <c r="J97" s="207"/>
      <c r="K97" s="219"/>
    </row>
    <row r="98" spans="2:11" customFormat="1" ht="15" customHeight="1">
      <c r="B98" s="231"/>
      <c r="C98" s="232"/>
      <c r="D98" s="232"/>
      <c r="E98" s="232"/>
      <c r="F98" s="232"/>
      <c r="G98" s="232"/>
      <c r="H98" s="232"/>
      <c r="I98" s="232"/>
      <c r="J98" s="232"/>
      <c r="K98" s="233"/>
    </row>
    <row r="99" spans="2:11" customFormat="1" ht="18.75" customHeight="1">
      <c r="B99" s="234"/>
      <c r="C99" s="235"/>
      <c r="D99" s="235"/>
      <c r="E99" s="235"/>
      <c r="F99" s="235"/>
      <c r="G99" s="235"/>
      <c r="H99" s="235"/>
      <c r="I99" s="235"/>
      <c r="J99" s="235"/>
      <c r="K99" s="234"/>
    </row>
    <row r="100" spans="2:11" customFormat="1" ht="18.75" customHeight="1">
      <c r="B100" s="214"/>
      <c r="C100" s="214"/>
      <c r="D100" s="214"/>
      <c r="E100" s="214"/>
      <c r="F100" s="214"/>
      <c r="G100" s="214"/>
      <c r="H100" s="214"/>
      <c r="I100" s="214"/>
      <c r="J100" s="214"/>
      <c r="K100" s="214"/>
    </row>
    <row r="101" spans="2:11" customFormat="1" ht="7.5" customHeight="1">
      <c r="B101" s="215"/>
      <c r="C101" s="216"/>
      <c r="D101" s="216"/>
      <c r="E101" s="216"/>
      <c r="F101" s="216"/>
      <c r="G101" s="216"/>
      <c r="H101" s="216"/>
      <c r="I101" s="216"/>
      <c r="J101" s="216"/>
      <c r="K101" s="217"/>
    </row>
    <row r="102" spans="2:11" customFormat="1" ht="45" customHeight="1">
      <c r="B102" s="218"/>
      <c r="C102" s="329" t="s">
        <v>1786</v>
      </c>
      <c r="D102" s="329"/>
      <c r="E102" s="329"/>
      <c r="F102" s="329"/>
      <c r="G102" s="329"/>
      <c r="H102" s="329"/>
      <c r="I102" s="329"/>
      <c r="J102" s="329"/>
      <c r="K102" s="219"/>
    </row>
    <row r="103" spans="2:11" customFormat="1" ht="17.25" customHeight="1">
      <c r="B103" s="218"/>
      <c r="C103" s="220" t="s">
        <v>1741</v>
      </c>
      <c r="D103" s="220"/>
      <c r="E103" s="220"/>
      <c r="F103" s="220" t="s">
        <v>1742</v>
      </c>
      <c r="G103" s="221"/>
      <c r="H103" s="220" t="s">
        <v>55</v>
      </c>
      <c r="I103" s="220" t="s">
        <v>58</v>
      </c>
      <c r="J103" s="220" t="s">
        <v>1743</v>
      </c>
      <c r="K103" s="219"/>
    </row>
    <row r="104" spans="2:11" customFormat="1" ht="17.25" customHeight="1">
      <c r="B104" s="218"/>
      <c r="C104" s="222" t="s">
        <v>1744</v>
      </c>
      <c r="D104" s="222"/>
      <c r="E104" s="222"/>
      <c r="F104" s="223" t="s">
        <v>1745</v>
      </c>
      <c r="G104" s="224"/>
      <c r="H104" s="222"/>
      <c r="I104" s="222"/>
      <c r="J104" s="222" t="s">
        <v>1746</v>
      </c>
      <c r="K104" s="219"/>
    </row>
    <row r="105" spans="2:11" customFormat="1" ht="5.25" customHeight="1">
      <c r="B105" s="218"/>
      <c r="C105" s="220"/>
      <c r="D105" s="220"/>
      <c r="E105" s="220"/>
      <c r="F105" s="220"/>
      <c r="G105" s="236"/>
      <c r="H105" s="220"/>
      <c r="I105" s="220"/>
      <c r="J105" s="220"/>
      <c r="K105" s="219"/>
    </row>
    <row r="106" spans="2:11" customFormat="1" ht="15" customHeight="1">
      <c r="B106" s="218"/>
      <c r="C106" s="207" t="s">
        <v>54</v>
      </c>
      <c r="D106" s="227"/>
      <c r="E106" s="227"/>
      <c r="F106" s="228" t="s">
        <v>1747</v>
      </c>
      <c r="G106" s="207"/>
      <c r="H106" s="207" t="s">
        <v>1787</v>
      </c>
      <c r="I106" s="207" t="s">
        <v>1749</v>
      </c>
      <c r="J106" s="207">
        <v>20</v>
      </c>
      <c r="K106" s="219"/>
    </row>
    <row r="107" spans="2:11" customFormat="1" ht="15" customHeight="1">
      <c r="B107" s="218"/>
      <c r="C107" s="207" t="s">
        <v>1750</v>
      </c>
      <c r="D107" s="207"/>
      <c r="E107" s="207"/>
      <c r="F107" s="228" t="s">
        <v>1747</v>
      </c>
      <c r="G107" s="207"/>
      <c r="H107" s="207" t="s">
        <v>1787</v>
      </c>
      <c r="I107" s="207" t="s">
        <v>1749</v>
      </c>
      <c r="J107" s="207">
        <v>120</v>
      </c>
      <c r="K107" s="219"/>
    </row>
    <row r="108" spans="2:11" customFormat="1" ht="15" customHeight="1">
      <c r="B108" s="230"/>
      <c r="C108" s="207" t="s">
        <v>1752</v>
      </c>
      <c r="D108" s="207"/>
      <c r="E108" s="207"/>
      <c r="F108" s="228" t="s">
        <v>1753</v>
      </c>
      <c r="G108" s="207"/>
      <c r="H108" s="207" t="s">
        <v>1787</v>
      </c>
      <c r="I108" s="207" t="s">
        <v>1749</v>
      </c>
      <c r="J108" s="207">
        <v>50</v>
      </c>
      <c r="K108" s="219"/>
    </row>
    <row r="109" spans="2:11" customFormat="1" ht="15" customHeight="1">
      <c r="B109" s="230"/>
      <c r="C109" s="207" t="s">
        <v>1755</v>
      </c>
      <c r="D109" s="207"/>
      <c r="E109" s="207"/>
      <c r="F109" s="228" t="s">
        <v>1747</v>
      </c>
      <c r="G109" s="207"/>
      <c r="H109" s="207" t="s">
        <v>1787</v>
      </c>
      <c r="I109" s="207" t="s">
        <v>1757</v>
      </c>
      <c r="J109" s="207"/>
      <c r="K109" s="219"/>
    </row>
    <row r="110" spans="2:11" customFormat="1" ht="15" customHeight="1">
      <c r="B110" s="230"/>
      <c r="C110" s="207" t="s">
        <v>1766</v>
      </c>
      <c r="D110" s="207"/>
      <c r="E110" s="207"/>
      <c r="F110" s="228" t="s">
        <v>1753</v>
      </c>
      <c r="G110" s="207"/>
      <c r="H110" s="207" t="s">
        <v>1787</v>
      </c>
      <c r="I110" s="207" t="s">
        <v>1749</v>
      </c>
      <c r="J110" s="207">
        <v>50</v>
      </c>
      <c r="K110" s="219"/>
    </row>
    <row r="111" spans="2:11" customFormat="1" ht="15" customHeight="1">
      <c r="B111" s="230"/>
      <c r="C111" s="207" t="s">
        <v>1774</v>
      </c>
      <c r="D111" s="207"/>
      <c r="E111" s="207"/>
      <c r="F111" s="228" t="s">
        <v>1753</v>
      </c>
      <c r="G111" s="207"/>
      <c r="H111" s="207" t="s">
        <v>1787</v>
      </c>
      <c r="I111" s="207" t="s">
        <v>1749</v>
      </c>
      <c r="J111" s="207">
        <v>50</v>
      </c>
      <c r="K111" s="219"/>
    </row>
    <row r="112" spans="2:11" customFormat="1" ht="15" customHeight="1">
      <c r="B112" s="230"/>
      <c r="C112" s="207" t="s">
        <v>1772</v>
      </c>
      <c r="D112" s="207"/>
      <c r="E112" s="207"/>
      <c r="F112" s="228" t="s">
        <v>1753</v>
      </c>
      <c r="G112" s="207"/>
      <c r="H112" s="207" t="s">
        <v>1787</v>
      </c>
      <c r="I112" s="207" t="s">
        <v>1749</v>
      </c>
      <c r="J112" s="207">
        <v>50</v>
      </c>
      <c r="K112" s="219"/>
    </row>
    <row r="113" spans="2:11" customFormat="1" ht="15" customHeight="1">
      <c r="B113" s="230"/>
      <c r="C113" s="207" t="s">
        <v>54</v>
      </c>
      <c r="D113" s="207"/>
      <c r="E113" s="207"/>
      <c r="F113" s="228" t="s">
        <v>1747</v>
      </c>
      <c r="G113" s="207"/>
      <c r="H113" s="207" t="s">
        <v>1788</v>
      </c>
      <c r="I113" s="207" t="s">
        <v>1749</v>
      </c>
      <c r="J113" s="207">
        <v>20</v>
      </c>
      <c r="K113" s="219"/>
    </row>
    <row r="114" spans="2:11" customFormat="1" ht="15" customHeight="1">
      <c r="B114" s="230"/>
      <c r="C114" s="207" t="s">
        <v>1789</v>
      </c>
      <c r="D114" s="207"/>
      <c r="E114" s="207"/>
      <c r="F114" s="228" t="s">
        <v>1747</v>
      </c>
      <c r="G114" s="207"/>
      <c r="H114" s="207" t="s">
        <v>1790</v>
      </c>
      <c r="I114" s="207" t="s">
        <v>1749</v>
      </c>
      <c r="J114" s="207">
        <v>120</v>
      </c>
      <c r="K114" s="219"/>
    </row>
    <row r="115" spans="2:11" customFormat="1" ht="15" customHeight="1">
      <c r="B115" s="230"/>
      <c r="C115" s="207" t="s">
        <v>39</v>
      </c>
      <c r="D115" s="207"/>
      <c r="E115" s="207"/>
      <c r="F115" s="228" t="s">
        <v>1747</v>
      </c>
      <c r="G115" s="207"/>
      <c r="H115" s="207" t="s">
        <v>1791</v>
      </c>
      <c r="I115" s="207" t="s">
        <v>1782</v>
      </c>
      <c r="J115" s="207"/>
      <c r="K115" s="219"/>
    </row>
    <row r="116" spans="2:11" customFormat="1" ht="15" customHeight="1">
      <c r="B116" s="230"/>
      <c r="C116" s="207" t="s">
        <v>49</v>
      </c>
      <c r="D116" s="207"/>
      <c r="E116" s="207"/>
      <c r="F116" s="228" t="s">
        <v>1747</v>
      </c>
      <c r="G116" s="207"/>
      <c r="H116" s="207" t="s">
        <v>1792</v>
      </c>
      <c r="I116" s="207" t="s">
        <v>1782</v>
      </c>
      <c r="J116" s="207"/>
      <c r="K116" s="219"/>
    </row>
    <row r="117" spans="2:11" customFormat="1" ht="15" customHeight="1">
      <c r="B117" s="230"/>
      <c r="C117" s="207" t="s">
        <v>58</v>
      </c>
      <c r="D117" s="207"/>
      <c r="E117" s="207"/>
      <c r="F117" s="228" t="s">
        <v>1747</v>
      </c>
      <c r="G117" s="207"/>
      <c r="H117" s="207" t="s">
        <v>1793</v>
      </c>
      <c r="I117" s="207" t="s">
        <v>1794</v>
      </c>
      <c r="J117" s="207"/>
      <c r="K117" s="219"/>
    </row>
    <row r="118" spans="2:11" customFormat="1" ht="15" customHeight="1">
      <c r="B118" s="231"/>
      <c r="C118" s="237"/>
      <c r="D118" s="237"/>
      <c r="E118" s="237"/>
      <c r="F118" s="237"/>
      <c r="G118" s="237"/>
      <c r="H118" s="237"/>
      <c r="I118" s="237"/>
      <c r="J118" s="237"/>
      <c r="K118" s="233"/>
    </row>
    <row r="119" spans="2:11" customFormat="1" ht="18.75" customHeight="1">
      <c r="B119" s="238"/>
      <c r="C119" s="239"/>
      <c r="D119" s="239"/>
      <c r="E119" s="239"/>
      <c r="F119" s="240"/>
      <c r="G119" s="239"/>
      <c r="H119" s="239"/>
      <c r="I119" s="239"/>
      <c r="J119" s="239"/>
      <c r="K119" s="238"/>
    </row>
    <row r="120" spans="2:11" customFormat="1" ht="18.75" customHeight="1">
      <c r="B120" s="214"/>
      <c r="C120" s="214"/>
      <c r="D120" s="214"/>
      <c r="E120" s="214"/>
      <c r="F120" s="214"/>
      <c r="G120" s="214"/>
      <c r="H120" s="214"/>
      <c r="I120" s="214"/>
      <c r="J120" s="214"/>
      <c r="K120" s="214"/>
    </row>
    <row r="121" spans="2:11" customFormat="1" ht="7.5" customHeight="1">
      <c r="B121" s="241"/>
      <c r="C121" s="242"/>
      <c r="D121" s="242"/>
      <c r="E121" s="242"/>
      <c r="F121" s="242"/>
      <c r="G121" s="242"/>
      <c r="H121" s="242"/>
      <c r="I121" s="242"/>
      <c r="J121" s="242"/>
      <c r="K121" s="243"/>
    </row>
    <row r="122" spans="2:11" customFormat="1" ht="45" customHeight="1">
      <c r="B122" s="244"/>
      <c r="C122" s="327" t="s">
        <v>1795</v>
      </c>
      <c r="D122" s="327"/>
      <c r="E122" s="327"/>
      <c r="F122" s="327"/>
      <c r="G122" s="327"/>
      <c r="H122" s="327"/>
      <c r="I122" s="327"/>
      <c r="J122" s="327"/>
      <c r="K122" s="245"/>
    </row>
    <row r="123" spans="2:11" customFormat="1" ht="17.25" customHeight="1">
      <c r="B123" s="246"/>
      <c r="C123" s="220" t="s">
        <v>1741</v>
      </c>
      <c r="D123" s="220"/>
      <c r="E123" s="220"/>
      <c r="F123" s="220" t="s">
        <v>1742</v>
      </c>
      <c r="G123" s="221"/>
      <c r="H123" s="220" t="s">
        <v>55</v>
      </c>
      <c r="I123" s="220" t="s">
        <v>58</v>
      </c>
      <c r="J123" s="220" t="s">
        <v>1743</v>
      </c>
      <c r="K123" s="247"/>
    </row>
    <row r="124" spans="2:11" customFormat="1" ht="17.25" customHeight="1">
      <c r="B124" s="246"/>
      <c r="C124" s="222" t="s">
        <v>1744</v>
      </c>
      <c r="D124" s="222"/>
      <c r="E124" s="222"/>
      <c r="F124" s="223" t="s">
        <v>1745</v>
      </c>
      <c r="G124" s="224"/>
      <c r="H124" s="222"/>
      <c r="I124" s="222"/>
      <c r="J124" s="222" t="s">
        <v>1746</v>
      </c>
      <c r="K124" s="247"/>
    </row>
    <row r="125" spans="2:11" customFormat="1" ht="5.25" customHeight="1">
      <c r="B125" s="248"/>
      <c r="C125" s="225"/>
      <c r="D125" s="225"/>
      <c r="E125" s="225"/>
      <c r="F125" s="225"/>
      <c r="G125" s="249"/>
      <c r="H125" s="225"/>
      <c r="I125" s="225"/>
      <c r="J125" s="225"/>
      <c r="K125" s="250"/>
    </row>
    <row r="126" spans="2:11" customFormat="1" ht="15" customHeight="1">
      <c r="B126" s="248"/>
      <c r="C126" s="207" t="s">
        <v>1750</v>
      </c>
      <c r="D126" s="227"/>
      <c r="E126" s="227"/>
      <c r="F126" s="228" t="s">
        <v>1747</v>
      </c>
      <c r="G126" s="207"/>
      <c r="H126" s="207" t="s">
        <v>1787</v>
      </c>
      <c r="I126" s="207" t="s">
        <v>1749</v>
      </c>
      <c r="J126" s="207">
        <v>120</v>
      </c>
      <c r="K126" s="251"/>
    </row>
    <row r="127" spans="2:11" customFormat="1" ht="15" customHeight="1">
      <c r="B127" s="248"/>
      <c r="C127" s="207" t="s">
        <v>1796</v>
      </c>
      <c r="D127" s="207"/>
      <c r="E127" s="207"/>
      <c r="F127" s="228" t="s">
        <v>1747</v>
      </c>
      <c r="G127" s="207"/>
      <c r="H127" s="207" t="s">
        <v>1797</v>
      </c>
      <c r="I127" s="207" t="s">
        <v>1749</v>
      </c>
      <c r="J127" s="207" t="s">
        <v>1798</v>
      </c>
      <c r="K127" s="251"/>
    </row>
    <row r="128" spans="2:11" customFormat="1" ht="15" customHeight="1">
      <c r="B128" s="248"/>
      <c r="C128" s="207" t="s">
        <v>85</v>
      </c>
      <c r="D128" s="207"/>
      <c r="E128" s="207"/>
      <c r="F128" s="228" t="s">
        <v>1747</v>
      </c>
      <c r="G128" s="207"/>
      <c r="H128" s="207" t="s">
        <v>1799</v>
      </c>
      <c r="I128" s="207" t="s">
        <v>1749</v>
      </c>
      <c r="J128" s="207" t="s">
        <v>1798</v>
      </c>
      <c r="K128" s="251"/>
    </row>
    <row r="129" spans="2:11" customFormat="1" ht="15" customHeight="1">
      <c r="B129" s="248"/>
      <c r="C129" s="207" t="s">
        <v>1758</v>
      </c>
      <c r="D129" s="207"/>
      <c r="E129" s="207"/>
      <c r="F129" s="228" t="s">
        <v>1753</v>
      </c>
      <c r="G129" s="207"/>
      <c r="H129" s="207" t="s">
        <v>1759</v>
      </c>
      <c r="I129" s="207" t="s">
        <v>1749</v>
      </c>
      <c r="J129" s="207">
        <v>15</v>
      </c>
      <c r="K129" s="251"/>
    </row>
    <row r="130" spans="2:11" customFormat="1" ht="15" customHeight="1">
      <c r="B130" s="248"/>
      <c r="C130" s="207" t="s">
        <v>1760</v>
      </c>
      <c r="D130" s="207"/>
      <c r="E130" s="207"/>
      <c r="F130" s="228" t="s">
        <v>1753</v>
      </c>
      <c r="G130" s="207"/>
      <c r="H130" s="207" t="s">
        <v>1761</v>
      </c>
      <c r="I130" s="207" t="s">
        <v>1749</v>
      </c>
      <c r="J130" s="207">
        <v>15</v>
      </c>
      <c r="K130" s="251"/>
    </row>
    <row r="131" spans="2:11" customFormat="1" ht="15" customHeight="1">
      <c r="B131" s="248"/>
      <c r="C131" s="207" t="s">
        <v>1762</v>
      </c>
      <c r="D131" s="207"/>
      <c r="E131" s="207"/>
      <c r="F131" s="228" t="s">
        <v>1753</v>
      </c>
      <c r="G131" s="207"/>
      <c r="H131" s="207" t="s">
        <v>1763</v>
      </c>
      <c r="I131" s="207" t="s">
        <v>1749</v>
      </c>
      <c r="J131" s="207">
        <v>20</v>
      </c>
      <c r="K131" s="251"/>
    </row>
    <row r="132" spans="2:11" customFormat="1" ht="15" customHeight="1">
      <c r="B132" s="248"/>
      <c r="C132" s="207" t="s">
        <v>1764</v>
      </c>
      <c r="D132" s="207"/>
      <c r="E132" s="207"/>
      <c r="F132" s="228" t="s">
        <v>1753</v>
      </c>
      <c r="G132" s="207"/>
      <c r="H132" s="207" t="s">
        <v>1765</v>
      </c>
      <c r="I132" s="207" t="s">
        <v>1749</v>
      </c>
      <c r="J132" s="207">
        <v>20</v>
      </c>
      <c r="K132" s="251"/>
    </row>
    <row r="133" spans="2:11" customFormat="1" ht="15" customHeight="1">
      <c r="B133" s="248"/>
      <c r="C133" s="207" t="s">
        <v>1752</v>
      </c>
      <c r="D133" s="207"/>
      <c r="E133" s="207"/>
      <c r="F133" s="228" t="s">
        <v>1753</v>
      </c>
      <c r="G133" s="207"/>
      <c r="H133" s="207" t="s">
        <v>1787</v>
      </c>
      <c r="I133" s="207" t="s">
        <v>1749</v>
      </c>
      <c r="J133" s="207">
        <v>50</v>
      </c>
      <c r="K133" s="251"/>
    </row>
    <row r="134" spans="2:11" customFormat="1" ht="15" customHeight="1">
      <c r="B134" s="248"/>
      <c r="C134" s="207" t="s">
        <v>1766</v>
      </c>
      <c r="D134" s="207"/>
      <c r="E134" s="207"/>
      <c r="F134" s="228" t="s">
        <v>1753</v>
      </c>
      <c r="G134" s="207"/>
      <c r="H134" s="207" t="s">
        <v>1787</v>
      </c>
      <c r="I134" s="207" t="s">
        <v>1749</v>
      </c>
      <c r="J134" s="207">
        <v>50</v>
      </c>
      <c r="K134" s="251"/>
    </row>
    <row r="135" spans="2:11" customFormat="1" ht="15" customHeight="1">
      <c r="B135" s="248"/>
      <c r="C135" s="207" t="s">
        <v>1772</v>
      </c>
      <c r="D135" s="207"/>
      <c r="E135" s="207"/>
      <c r="F135" s="228" t="s">
        <v>1753</v>
      </c>
      <c r="G135" s="207"/>
      <c r="H135" s="207" t="s">
        <v>1787</v>
      </c>
      <c r="I135" s="207" t="s">
        <v>1749</v>
      </c>
      <c r="J135" s="207">
        <v>50</v>
      </c>
      <c r="K135" s="251"/>
    </row>
    <row r="136" spans="2:11" customFormat="1" ht="15" customHeight="1">
      <c r="B136" s="248"/>
      <c r="C136" s="207" t="s">
        <v>1774</v>
      </c>
      <c r="D136" s="207"/>
      <c r="E136" s="207"/>
      <c r="F136" s="228" t="s">
        <v>1753</v>
      </c>
      <c r="G136" s="207"/>
      <c r="H136" s="207" t="s">
        <v>1787</v>
      </c>
      <c r="I136" s="207" t="s">
        <v>1749</v>
      </c>
      <c r="J136" s="207">
        <v>50</v>
      </c>
      <c r="K136" s="251"/>
    </row>
    <row r="137" spans="2:11" customFormat="1" ht="15" customHeight="1">
      <c r="B137" s="248"/>
      <c r="C137" s="207" t="s">
        <v>1775</v>
      </c>
      <c r="D137" s="207"/>
      <c r="E137" s="207"/>
      <c r="F137" s="228" t="s">
        <v>1753</v>
      </c>
      <c r="G137" s="207"/>
      <c r="H137" s="207" t="s">
        <v>1800</v>
      </c>
      <c r="I137" s="207" t="s">
        <v>1749</v>
      </c>
      <c r="J137" s="207">
        <v>255</v>
      </c>
      <c r="K137" s="251"/>
    </row>
    <row r="138" spans="2:11" customFormat="1" ht="15" customHeight="1">
      <c r="B138" s="248"/>
      <c r="C138" s="207" t="s">
        <v>1777</v>
      </c>
      <c r="D138" s="207"/>
      <c r="E138" s="207"/>
      <c r="F138" s="228" t="s">
        <v>1747</v>
      </c>
      <c r="G138" s="207"/>
      <c r="H138" s="207" t="s">
        <v>1801</v>
      </c>
      <c r="I138" s="207" t="s">
        <v>1779</v>
      </c>
      <c r="J138" s="207"/>
      <c r="K138" s="251"/>
    </row>
    <row r="139" spans="2:11" customFormat="1" ht="15" customHeight="1">
      <c r="B139" s="248"/>
      <c r="C139" s="207" t="s">
        <v>1780</v>
      </c>
      <c r="D139" s="207"/>
      <c r="E139" s="207"/>
      <c r="F139" s="228" t="s">
        <v>1747</v>
      </c>
      <c r="G139" s="207"/>
      <c r="H139" s="207" t="s">
        <v>1802</v>
      </c>
      <c r="I139" s="207" t="s">
        <v>1782</v>
      </c>
      <c r="J139" s="207"/>
      <c r="K139" s="251"/>
    </row>
    <row r="140" spans="2:11" customFormat="1" ht="15" customHeight="1">
      <c r="B140" s="248"/>
      <c r="C140" s="207" t="s">
        <v>1783</v>
      </c>
      <c r="D140" s="207"/>
      <c r="E140" s="207"/>
      <c r="F140" s="228" t="s">
        <v>1747</v>
      </c>
      <c r="G140" s="207"/>
      <c r="H140" s="207" t="s">
        <v>1783</v>
      </c>
      <c r="I140" s="207" t="s">
        <v>1782</v>
      </c>
      <c r="J140" s="207"/>
      <c r="K140" s="251"/>
    </row>
    <row r="141" spans="2:11" customFormat="1" ht="15" customHeight="1">
      <c r="B141" s="248"/>
      <c r="C141" s="207" t="s">
        <v>39</v>
      </c>
      <c r="D141" s="207"/>
      <c r="E141" s="207"/>
      <c r="F141" s="228" t="s">
        <v>1747</v>
      </c>
      <c r="G141" s="207"/>
      <c r="H141" s="207" t="s">
        <v>1803</v>
      </c>
      <c r="I141" s="207" t="s">
        <v>1782</v>
      </c>
      <c r="J141" s="207"/>
      <c r="K141" s="251"/>
    </row>
    <row r="142" spans="2:11" customFormat="1" ht="15" customHeight="1">
      <c r="B142" s="248"/>
      <c r="C142" s="207" t="s">
        <v>1804</v>
      </c>
      <c r="D142" s="207"/>
      <c r="E142" s="207"/>
      <c r="F142" s="228" t="s">
        <v>1747</v>
      </c>
      <c r="G142" s="207"/>
      <c r="H142" s="207" t="s">
        <v>1805</v>
      </c>
      <c r="I142" s="207" t="s">
        <v>1782</v>
      </c>
      <c r="J142" s="207"/>
      <c r="K142" s="251"/>
    </row>
    <row r="143" spans="2:11" customFormat="1" ht="15" customHeight="1">
      <c r="B143" s="252"/>
      <c r="C143" s="253"/>
      <c r="D143" s="253"/>
      <c r="E143" s="253"/>
      <c r="F143" s="253"/>
      <c r="G143" s="253"/>
      <c r="H143" s="253"/>
      <c r="I143" s="253"/>
      <c r="J143" s="253"/>
      <c r="K143" s="254"/>
    </row>
    <row r="144" spans="2:11" customFormat="1" ht="18.75" customHeight="1">
      <c r="B144" s="239"/>
      <c r="C144" s="239"/>
      <c r="D144" s="239"/>
      <c r="E144" s="239"/>
      <c r="F144" s="240"/>
      <c r="G144" s="239"/>
      <c r="H144" s="239"/>
      <c r="I144" s="239"/>
      <c r="J144" s="239"/>
      <c r="K144" s="239"/>
    </row>
    <row r="145" spans="2:11" customFormat="1" ht="18.75" customHeight="1">
      <c r="B145" s="214"/>
      <c r="C145" s="214"/>
      <c r="D145" s="214"/>
      <c r="E145" s="214"/>
      <c r="F145" s="214"/>
      <c r="G145" s="214"/>
      <c r="H145" s="214"/>
      <c r="I145" s="214"/>
      <c r="J145" s="214"/>
      <c r="K145" s="214"/>
    </row>
    <row r="146" spans="2:11" customFormat="1" ht="7.5" customHeight="1">
      <c r="B146" s="215"/>
      <c r="C146" s="216"/>
      <c r="D146" s="216"/>
      <c r="E146" s="216"/>
      <c r="F146" s="216"/>
      <c r="G146" s="216"/>
      <c r="H146" s="216"/>
      <c r="I146" s="216"/>
      <c r="J146" s="216"/>
      <c r="K146" s="217"/>
    </row>
    <row r="147" spans="2:11" customFormat="1" ht="45" customHeight="1">
      <c r="B147" s="218"/>
      <c r="C147" s="329" t="s">
        <v>1806</v>
      </c>
      <c r="D147" s="329"/>
      <c r="E147" s="329"/>
      <c r="F147" s="329"/>
      <c r="G147" s="329"/>
      <c r="H147" s="329"/>
      <c r="I147" s="329"/>
      <c r="J147" s="329"/>
      <c r="K147" s="219"/>
    </row>
    <row r="148" spans="2:11" customFormat="1" ht="17.25" customHeight="1">
      <c r="B148" s="218"/>
      <c r="C148" s="220" t="s">
        <v>1741</v>
      </c>
      <c r="D148" s="220"/>
      <c r="E148" s="220"/>
      <c r="F148" s="220" t="s">
        <v>1742</v>
      </c>
      <c r="G148" s="221"/>
      <c r="H148" s="220" t="s">
        <v>55</v>
      </c>
      <c r="I148" s="220" t="s">
        <v>58</v>
      </c>
      <c r="J148" s="220" t="s">
        <v>1743</v>
      </c>
      <c r="K148" s="219"/>
    </row>
    <row r="149" spans="2:11" customFormat="1" ht="17.25" customHeight="1">
      <c r="B149" s="218"/>
      <c r="C149" s="222" t="s">
        <v>1744</v>
      </c>
      <c r="D149" s="222"/>
      <c r="E149" s="222"/>
      <c r="F149" s="223" t="s">
        <v>1745</v>
      </c>
      <c r="G149" s="224"/>
      <c r="H149" s="222"/>
      <c r="I149" s="222"/>
      <c r="J149" s="222" t="s">
        <v>1746</v>
      </c>
      <c r="K149" s="219"/>
    </row>
    <row r="150" spans="2:11" customFormat="1" ht="5.25" customHeight="1">
      <c r="B150" s="230"/>
      <c r="C150" s="225"/>
      <c r="D150" s="225"/>
      <c r="E150" s="225"/>
      <c r="F150" s="225"/>
      <c r="G150" s="226"/>
      <c r="H150" s="225"/>
      <c r="I150" s="225"/>
      <c r="J150" s="225"/>
      <c r="K150" s="251"/>
    </row>
    <row r="151" spans="2:11" customFormat="1" ht="15" customHeight="1">
      <c r="B151" s="230"/>
      <c r="C151" s="255" t="s">
        <v>1750</v>
      </c>
      <c r="D151" s="207"/>
      <c r="E151" s="207"/>
      <c r="F151" s="256" t="s">
        <v>1747</v>
      </c>
      <c r="G151" s="207"/>
      <c r="H151" s="255" t="s">
        <v>1787</v>
      </c>
      <c r="I151" s="255" t="s">
        <v>1749</v>
      </c>
      <c r="J151" s="255">
        <v>120</v>
      </c>
      <c r="K151" s="251"/>
    </row>
    <row r="152" spans="2:11" customFormat="1" ht="15" customHeight="1">
      <c r="B152" s="230"/>
      <c r="C152" s="255" t="s">
        <v>1796</v>
      </c>
      <c r="D152" s="207"/>
      <c r="E152" s="207"/>
      <c r="F152" s="256" t="s">
        <v>1747</v>
      </c>
      <c r="G152" s="207"/>
      <c r="H152" s="255" t="s">
        <v>1807</v>
      </c>
      <c r="I152" s="255" t="s">
        <v>1749</v>
      </c>
      <c r="J152" s="255" t="s">
        <v>1798</v>
      </c>
      <c r="K152" s="251"/>
    </row>
    <row r="153" spans="2:11" customFormat="1" ht="15" customHeight="1">
      <c r="B153" s="230"/>
      <c r="C153" s="255" t="s">
        <v>85</v>
      </c>
      <c r="D153" s="207"/>
      <c r="E153" s="207"/>
      <c r="F153" s="256" t="s">
        <v>1747</v>
      </c>
      <c r="G153" s="207"/>
      <c r="H153" s="255" t="s">
        <v>1808</v>
      </c>
      <c r="I153" s="255" t="s">
        <v>1749</v>
      </c>
      <c r="J153" s="255" t="s">
        <v>1798</v>
      </c>
      <c r="K153" s="251"/>
    </row>
    <row r="154" spans="2:11" customFormat="1" ht="15" customHeight="1">
      <c r="B154" s="230"/>
      <c r="C154" s="255" t="s">
        <v>1752</v>
      </c>
      <c r="D154" s="207"/>
      <c r="E154" s="207"/>
      <c r="F154" s="256" t="s">
        <v>1753</v>
      </c>
      <c r="G154" s="207"/>
      <c r="H154" s="255" t="s">
        <v>1787</v>
      </c>
      <c r="I154" s="255" t="s">
        <v>1749</v>
      </c>
      <c r="J154" s="255">
        <v>50</v>
      </c>
      <c r="K154" s="251"/>
    </row>
    <row r="155" spans="2:11" customFormat="1" ht="15" customHeight="1">
      <c r="B155" s="230"/>
      <c r="C155" s="255" t="s">
        <v>1755</v>
      </c>
      <c r="D155" s="207"/>
      <c r="E155" s="207"/>
      <c r="F155" s="256" t="s">
        <v>1747</v>
      </c>
      <c r="G155" s="207"/>
      <c r="H155" s="255" t="s">
        <v>1787</v>
      </c>
      <c r="I155" s="255" t="s">
        <v>1757</v>
      </c>
      <c r="J155" s="255"/>
      <c r="K155" s="251"/>
    </row>
    <row r="156" spans="2:11" customFormat="1" ht="15" customHeight="1">
      <c r="B156" s="230"/>
      <c r="C156" s="255" t="s">
        <v>1766</v>
      </c>
      <c r="D156" s="207"/>
      <c r="E156" s="207"/>
      <c r="F156" s="256" t="s">
        <v>1753</v>
      </c>
      <c r="G156" s="207"/>
      <c r="H156" s="255" t="s">
        <v>1787</v>
      </c>
      <c r="I156" s="255" t="s">
        <v>1749</v>
      </c>
      <c r="J156" s="255">
        <v>50</v>
      </c>
      <c r="K156" s="251"/>
    </row>
    <row r="157" spans="2:11" customFormat="1" ht="15" customHeight="1">
      <c r="B157" s="230"/>
      <c r="C157" s="255" t="s">
        <v>1774</v>
      </c>
      <c r="D157" s="207"/>
      <c r="E157" s="207"/>
      <c r="F157" s="256" t="s">
        <v>1753</v>
      </c>
      <c r="G157" s="207"/>
      <c r="H157" s="255" t="s">
        <v>1787</v>
      </c>
      <c r="I157" s="255" t="s">
        <v>1749</v>
      </c>
      <c r="J157" s="255">
        <v>50</v>
      </c>
      <c r="K157" s="251"/>
    </row>
    <row r="158" spans="2:11" customFormat="1" ht="15" customHeight="1">
      <c r="B158" s="230"/>
      <c r="C158" s="255" t="s">
        <v>1772</v>
      </c>
      <c r="D158" s="207"/>
      <c r="E158" s="207"/>
      <c r="F158" s="256" t="s">
        <v>1753</v>
      </c>
      <c r="G158" s="207"/>
      <c r="H158" s="255" t="s">
        <v>1787</v>
      </c>
      <c r="I158" s="255" t="s">
        <v>1749</v>
      </c>
      <c r="J158" s="255">
        <v>50</v>
      </c>
      <c r="K158" s="251"/>
    </row>
    <row r="159" spans="2:11" customFormat="1" ht="15" customHeight="1">
      <c r="B159" s="230"/>
      <c r="C159" s="255" t="s">
        <v>123</v>
      </c>
      <c r="D159" s="207"/>
      <c r="E159" s="207"/>
      <c r="F159" s="256" t="s">
        <v>1747</v>
      </c>
      <c r="G159" s="207"/>
      <c r="H159" s="255" t="s">
        <v>1809</v>
      </c>
      <c r="I159" s="255" t="s">
        <v>1749</v>
      </c>
      <c r="J159" s="255" t="s">
        <v>1810</v>
      </c>
      <c r="K159" s="251"/>
    </row>
    <row r="160" spans="2:11" customFormat="1" ht="15" customHeight="1">
      <c r="B160" s="230"/>
      <c r="C160" s="255" t="s">
        <v>1811</v>
      </c>
      <c r="D160" s="207"/>
      <c r="E160" s="207"/>
      <c r="F160" s="256" t="s">
        <v>1747</v>
      </c>
      <c r="G160" s="207"/>
      <c r="H160" s="255" t="s">
        <v>1812</v>
      </c>
      <c r="I160" s="255" t="s">
        <v>1782</v>
      </c>
      <c r="J160" s="255"/>
      <c r="K160" s="251"/>
    </row>
    <row r="161" spans="2:11" customFormat="1" ht="15" customHeight="1">
      <c r="B161" s="257"/>
      <c r="C161" s="237"/>
      <c r="D161" s="237"/>
      <c r="E161" s="237"/>
      <c r="F161" s="237"/>
      <c r="G161" s="237"/>
      <c r="H161" s="237"/>
      <c r="I161" s="237"/>
      <c r="J161" s="237"/>
      <c r="K161" s="258"/>
    </row>
    <row r="162" spans="2:11" customFormat="1" ht="18.75" customHeight="1">
      <c r="B162" s="239"/>
      <c r="C162" s="249"/>
      <c r="D162" s="249"/>
      <c r="E162" s="249"/>
      <c r="F162" s="259"/>
      <c r="G162" s="249"/>
      <c r="H162" s="249"/>
      <c r="I162" s="249"/>
      <c r="J162" s="249"/>
      <c r="K162" s="239"/>
    </row>
    <row r="163" spans="2:11" customFormat="1" ht="18.75" customHeight="1">
      <c r="B163" s="214"/>
      <c r="C163" s="214"/>
      <c r="D163" s="214"/>
      <c r="E163" s="214"/>
      <c r="F163" s="214"/>
      <c r="G163" s="214"/>
      <c r="H163" s="214"/>
      <c r="I163" s="214"/>
      <c r="J163" s="214"/>
      <c r="K163" s="214"/>
    </row>
    <row r="164" spans="2:11" customFormat="1" ht="7.5" customHeight="1">
      <c r="B164" s="196"/>
      <c r="C164" s="197"/>
      <c r="D164" s="197"/>
      <c r="E164" s="197"/>
      <c r="F164" s="197"/>
      <c r="G164" s="197"/>
      <c r="H164" s="197"/>
      <c r="I164" s="197"/>
      <c r="J164" s="197"/>
      <c r="K164" s="198"/>
    </row>
    <row r="165" spans="2:11" customFormat="1" ht="45" customHeight="1">
      <c r="B165" s="199"/>
      <c r="C165" s="327" t="s">
        <v>1813</v>
      </c>
      <c r="D165" s="327"/>
      <c r="E165" s="327"/>
      <c r="F165" s="327"/>
      <c r="G165" s="327"/>
      <c r="H165" s="327"/>
      <c r="I165" s="327"/>
      <c r="J165" s="327"/>
      <c r="K165" s="200"/>
    </row>
    <row r="166" spans="2:11" customFormat="1" ht="17.25" customHeight="1">
      <c r="B166" s="199"/>
      <c r="C166" s="220" t="s">
        <v>1741</v>
      </c>
      <c r="D166" s="220"/>
      <c r="E166" s="220"/>
      <c r="F166" s="220" t="s">
        <v>1742</v>
      </c>
      <c r="G166" s="260"/>
      <c r="H166" s="261" t="s">
        <v>55</v>
      </c>
      <c r="I166" s="261" t="s">
        <v>58</v>
      </c>
      <c r="J166" s="220" t="s">
        <v>1743</v>
      </c>
      <c r="K166" s="200"/>
    </row>
    <row r="167" spans="2:11" customFormat="1" ht="17.25" customHeight="1">
      <c r="B167" s="201"/>
      <c r="C167" s="222" t="s">
        <v>1744</v>
      </c>
      <c r="D167" s="222"/>
      <c r="E167" s="222"/>
      <c r="F167" s="223" t="s">
        <v>1745</v>
      </c>
      <c r="G167" s="262"/>
      <c r="H167" s="263"/>
      <c r="I167" s="263"/>
      <c r="J167" s="222" t="s">
        <v>1746</v>
      </c>
      <c r="K167" s="202"/>
    </row>
    <row r="168" spans="2:11" customFormat="1" ht="5.25" customHeight="1">
      <c r="B168" s="230"/>
      <c r="C168" s="225"/>
      <c r="D168" s="225"/>
      <c r="E168" s="225"/>
      <c r="F168" s="225"/>
      <c r="G168" s="226"/>
      <c r="H168" s="225"/>
      <c r="I168" s="225"/>
      <c r="J168" s="225"/>
      <c r="K168" s="251"/>
    </row>
    <row r="169" spans="2:11" customFormat="1" ht="15" customHeight="1">
      <c r="B169" s="230"/>
      <c r="C169" s="207" t="s">
        <v>1750</v>
      </c>
      <c r="D169" s="207"/>
      <c r="E169" s="207"/>
      <c r="F169" s="228" t="s">
        <v>1747</v>
      </c>
      <c r="G169" s="207"/>
      <c r="H169" s="207" t="s">
        <v>1787</v>
      </c>
      <c r="I169" s="207" t="s">
        <v>1749</v>
      </c>
      <c r="J169" s="207">
        <v>120</v>
      </c>
      <c r="K169" s="251"/>
    </row>
    <row r="170" spans="2:11" customFormat="1" ht="15" customHeight="1">
      <c r="B170" s="230"/>
      <c r="C170" s="207" t="s">
        <v>1796</v>
      </c>
      <c r="D170" s="207"/>
      <c r="E170" s="207"/>
      <c r="F170" s="228" t="s">
        <v>1747</v>
      </c>
      <c r="G170" s="207"/>
      <c r="H170" s="207" t="s">
        <v>1797</v>
      </c>
      <c r="I170" s="207" t="s">
        <v>1749</v>
      </c>
      <c r="J170" s="207" t="s">
        <v>1798</v>
      </c>
      <c r="K170" s="251"/>
    </row>
    <row r="171" spans="2:11" customFormat="1" ht="15" customHeight="1">
      <c r="B171" s="230"/>
      <c r="C171" s="207" t="s">
        <v>85</v>
      </c>
      <c r="D171" s="207"/>
      <c r="E171" s="207"/>
      <c r="F171" s="228" t="s">
        <v>1747</v>
      </c>
      <c r="G171" s="207"/>
      <c r="H171" s="207" t="s">
        <v>1814</v>
      </c>
      <c r="I171" s="207" t="s">
        <v>1749</v>
      </c>
      <c r="J171" s="207" t="s">
        <v>1798</v>
      </c>
      <c r="K171" s="251"/>
    </row>
    <row r="172" spans="2:11" customFormat="1" ht="15" customHeight="1">
      <c r="B172" s="230"/>
      <c r="C172" s="207" t="s">
        <v>1752</v>
      </c>
      <c r="D172" s="207"/>
      <c r="E172" s="207"/>
      <c r="F172" s="228" t="s">
        <v>1753</v>
      </c>
      <c r="G172" s="207"/>
      <c r="H172" s="207" t="s">
        <v>1814</v>
      </c>
      <c r="I172" s="207" t="s">
        <v>1749</v>
      </c>
      <c r="J172" s="207">
        <v>50</v>
      </c>
      <c r="K172" s="251"/>
    </row>
    <row r="173" spans="2:11" customFormat="1" ht="15" customHeight="1">
      <c r="B173" s="230"/>
      <c r="C173" s="207" t="s">
        <v>1755</v>
      </c>
      <c r="D173" s="207"/>
      <c r="E173" s="207"/>
      <c r="F173" s="228" t="s">
        <v>1747</v>
      </c>
      <c r="G173" s="207"/>
      <c r="H173" s="207" t="s">
        <v>1814</v>
      </c>
      <c r="I173" s="207" t="s">
        <v>1757</v>
      </c>
      <c r="J173" s="207"/>
      <c r="K173" s="251"/>
    </row>
    <row r="174" spans="2:11" customFormat="1" ht="15" customHeight="1">
      <c r="B174" s="230"/>
      <c r="C174" s="207" t="s">
        <v>1766</v>
      </c>
      <c r="D174" s="207"/>
      <c r="E174" s="207"/>
      <c r="F174" s="228" t="s">
        <v>1753</v>
      </c>
      <c r="G174" s="207"/>
      <c r="H174" s="207" t="s">
        <v>1814</v>
      </c>
      <c r="I174" s="207" t="s">
        <v>1749</v>
      </c>
      <c r="J174" s="207">
        <v>50</v>
      </c>
      <c r="K174" s="251"/>
    </row>
    <row r="175" spans="2:11" customFormat="1" ht="15" customHeight="1">
      <c r="B175" s="230"/>
      <c r="C175" s="207" t="s">
        <v>1774</v>
      </c>
      <c r="D175" s="207"/>
      <c r="E175" s="207"/>
      <c r="F175" s="228" t="s">
        <v>1753</v>
      </c>
      <c r="G175" s="207"/>
      <c r="H175" s="207" t="s">
        <v>1814</v>
      </c>
      <c r="I175" s="207" t="s">
        <v>1749</v>
      </c>
      <c r="J175" s="207">
        <v>50</v>
      </c>
      <c r="K175" s="251"/>
    </row>
    <row r="176" spans="2:11" customFormat="1" ht="15" customHeight="1">
      <c r="B176" s="230"/>
      <c r="C176" s="207" t="s">
        <v>1772</v>
      </c>
      <c r="D176" s="207"/>
      <c r="E176" s="207"/>
      <c r="F176" s="228" t="s">
        <v>1753</v>
      </c>
      <c r="G176" s="207"/>
      <c r="H176" s="207" t="s">
        <v>1814</v>
      </c>
      <c r="I176" s="207" t="s">
        <v>1749</v>
      </c>
      <c r="J176" s="207">
        <v>50</v>
      </c>
      <c r="K176" s="251"/>
    </row>
    <row r="177" spans="2:11" customFormat="1" ht="15" customHeight="1">
      <c r="B177" s="230"/>
      <c r="C177" s="207" t="s">
        <v>136</v>
      </c>
      <c r="D177" s="207"/>
      <c r="E177" s="207"/>
      <c r="F177" s="228" t="s">
        <v>1747</v>
      </c>
      <c r="G177" s="207"/>
      <c r="H177" s="207" t="s">
        <v>1815</v>
      </c>
      <c r="I177" s="207" t="s">
        <v>1816</v>
      </c>
      <c r="J177" s="207"/>
      <c r="K177" s="251"/>
    </row>
    <row r="178" spans="2:11" customFormat="1" ht="15" customHeight="1">
      <c r="B178" s="230"/>
      <c r="C178" s="207" t="s">
        <v>58</v>
      </c>
      <c r="D178" s="207"/>
      <c r="E178" s="207"/>
      <c r="F178" s="228" t="s">
        <v>1747</v>
      </c>
      <c r="G178" s="207"/>
      <c r="H178" s="207" t="s">
        <v>1817</v>
      </c>
      <c r="I178" s="207" t="s">
        <v>1818</v>
      </c>
      <c r="J178" s="207">
        <v>1</v>
      </c>
      <c r="K178" s="251"/>
    </row>
    <row r="179" spans="2:11" customFormat="1" ht="15" customHeight="1">
      <c r="B179" s="230"/>
      <c r="C179" s="207" t="s">
        <v>54</v>
      </c>
      <c r="D179" s="207"/>
      <c r="E179" s="207"/>
      <c r="F179" s="228" t="s">
        <v>1747</v>
      </c>
      <c r="G179" s="207"/>
      <c r="H179" s="207" t="s">
        <v>1819</v>
      </c>
      <c r="I179" s="207" t="s">
        <v>1749</v>
      </c>
      <c r="J179" s="207">
        <v>20</v>
      </c>
      <c r="K179" s="251"/>
    </row>
    <row r="180" spans="2:11" customFormat="1" ht="15" customHeight="1">
      <c r="B180" s="230"/>
      <c r="C180" s="207" t="s">
        <v>55</v>
      </c>
      <c r="D180" s="207"/>
      <c r="E180" s="207"/>
      <c r="F180" s="228" t="s">
        <v>1747</v>
      </c>
      <c r="G180" s="207"/>
      <c r="H180" s="207" t="s">
        <v>1820</v>
      </c>
      <c r="I180" s="207" t="s">
        <v>1749</v>
      </c>
      <c r="J180" s="207">
        <v>255</v>
      </c>
      <c r="K180" s="251"/>
    </row>
    <row r="181" spans="2:11" customFormat="1" ht="15" customHeight="1">
      <c r="B181" s="230"/>
      <c r="C181" s="207" t="s">
        <v>137</v>
      </c>
      <c r="D181" s="207"/>
      <c r="E181" s="207"/>
      <c r="F181" s="228" t="s">
        <v>1747</v>
      </c>
      <c r="G181" s="207"/>
      <c r="H181" s="207" t="s">
        <v>1711</v>
      </c>
      <c r="I181" s="207" t="s">
        <v>1749</v>
      </c>
      <c r="J181" s="207">
        <v>10</v>
      </c>
      <c r="K181" s="251"/>
    </row>
    <row r="182" spans="2:11" customFormat="1" ht="15" customHeight="1">
      <c r="B182" s="230"/>
      <c r="C182" s="207" t="s">
        <v>138</v>
      </c>
      <c r="D182" s="207"/>
      <c r="E182" s="207"/>
      <c r="F182" s="228" t="s">
        <v>1747</v>
      </c>
      <c r="G182" s="207"/>
      <c r="H182" s="207" t="s">
        <v>1821</v>
      </c>
      <c r="I182" s="207" t="s">
        <v>1782</v>
      </c>
      <c r="J182" s="207"/>
      <c r="K182" s="251"/>
    </row>
    <row r="183" spans="2:11" customFormat="1" ht="15" customHeight="1">
      <c r="B183" s="230"/>
      <c r="C183" s="207" t="s">
        <v>1822</v>
      </c>
      <c r="D183" s="207"/>
      <c r="E183" s="207"/>
      <c r="F183" s="228" t="s">
        <v>1747</v>
      </c>
      <c r="G183" s="207"/>
      <c r="H183" s="207" t="s">
        <v>1823</v>
      </c>
      <c r="I183" s="207" t="s">
        <v>1782</v>
      </c>
      <c r="J183" s="207"/>
      <c r="K183" s="251"/>
    </row>
    <row r="184" spans="2:11" customFormat="1" ht="15" customHeight="1">
      <c r="B184" s="230"/>
      <c r="C184" s="207" t="s">
        <v>1811</v>
      </c>
      <c r="D184" s="207"/>
      <c r="E184" s="207"/>
      <c r="F184" s="228" t="s">
        <v>1747</v>
      </c>
      <c r="G184" s="207"/>
      <c r="H184" s="207" t="s">
        <v>1824</v>
      </c>
      <c r="I184" s="207" t="s">
        <v>1782</v>
      </c>
      <c r="J184" s="207"/>
      <c r="K184" s="251"/>
    </row>
    <row r="185" spans="2:11" customFormat="1" ht="15" customHeight="1">
      <c r="B185" s="230"/>
      <c r="C185" s="207" t="s">
        <v>140</v>
      </c>
      <c r="D185" s="207"/>
      <c r="E185" s="207"/>
      <c r="F185" s="228" t="s">
        <v>1753</v>
      </c>
      <c r="G185" s="207"/>
      <c r="H185" s="207" t="s">
        <v>1825</v>
      </c>
      <c r="I185" s="207" t="s">
        <v>1749</v>
      </c>
      <c r="J185" s="207">
        <v>50</v>
      </c>
      <c r="K185" s="251"/>
    </row>
    <row r="186" spans="2:11" customFormat="1" ht="15" customHeight="1">
      <c r="B186" s="230"/>
      <c r="C186" s="207" t="s">
        <v>1826</v>
      </c>
      <c r="D186" s="207"/>
      <c r="E186" s="207"/>
      <c r="F186" s="228" t="s">
        <v>1753</v>
      </c>
      <c r="G186" s="207"/>
      <c r="H186" s="207" t="s">
        <v>1827</v>
      </c>
      <c r="I186" s="207" t="s">
        <v>1828</v>
      </c>
      <c r="J186" s="207"/>
      <c r="K186" s="251"/>
    </row>
    <row r="187" spans="2:11" customFormat="1" ht="15" customHeight="1">
      <c r="B187" s="230"/>
      <c r="C187" s="207" t="s">
        <v>1829</v>
      </c>
      <c r="D187" s="207"/>
      <c r="E187" s="207"/>
      <c r="F187" s="228" t="s">
        <v>1753</v>
      </c>
      <c r="G187" s="207"/>
      <c r="H187" s="207" t="s">
        <v>1830</v>
      </c>
      <c r="I187" s="207" t="s">
        <v>1828</v>
      </c>
      <c r="J187" s="207"/>
      <c r="K187" s="251"/>
    </row>
    <row r="188" spans="2:11" customFormat="1" ht="15" customHeight="1">
      <c r="B188" s="230"/>
      <c r="C188" s="207" t="s">
        <v>1831</v>
      </c>
      <c r="D188" s="207"/>
      <c r="E188" s="207"/>
      <c r="F188" s="228" t="s">
        <v>1753</v>
      </c>
      <c r="G188" s="207"/>
      <c r="H188" s="207" t="s">
        <v>1832</v>
      </c>
      <c r="I188" s="207" t="s">
        <v>1828</v>
      </c>
      <c r="J188" s="207"/>
      <c r="K188" s="251"/>
    </row>
    <row r="189" spans="2:11" customFormat="1" ht="15" customHeight="1">
      <c r="B189" s="230"/>
      <c r="C189" s="264" t="s">
        <v>1833</v>
      </c>
      <c r="D189" s="207"/>
      <c r="E189" s="207"/>
      <c r="F189" s="228" t="s">
        <v>1753</v>
      </c>
      <c r="G189" s="207"/>
      <c r="H189" s="207" t="s">
        <v>1834</v>
      </c>
      <c r="I189" s="207" t="s">
        <v>1835</v>
      </c>
      <c r="J189" s="265" t="s">
        <v>1836</v>
      </c>
      <c r="K189" s="251"/>
    </row>
    <row r="190" spans="2:11" customFormat="1" ht="15" customHeight="1">
      <c r="B190" s="266"/>
      <c r="C190" s="267" t="s">
        <v>1837</v>
      </c>
      <c r="D190" s="268"/>
      <c r="E190" s="268"/>
      <c r="F190" s="269" t="s">
        <v>1753</v>
      </c>
      <c r="G190" s="268"/>
      <c r="H190" s="268" t="s">
        <v>1838</v>
      </c>
      <c r="I190" s="268" t="s">
        <v>1835</v>
      </c>
      <c r="J190" s="270" t="s">
        <v>1836</v>
      </c>
      <c r="K190" s="271"/>
    </row>
    <row r="191" spans="2:11" customFormat="1" ht="15" customHeight="1">
      <c r="B191" s="230"/>
      <c r="C191" s="264" t="s">
        <v>43</v>
      </c>
      <c r="D191" s="207"/>
      <c r="E191" s="207"/>
      <c r="F191" s="228" t="s">
        <v>1747</v>
      </c>
      <c r="G191" s="207"/>
      <c r="H191" s="204" t="s">
        <v>1839</v>
      </c>
      <c r="I191" s="207" t="s">
        <v>1840</v>
      </c>
      <c r="J191" s="207"/>
      <c r="K191" s="251"/>
    </row>
    <row r="192" spans="2:11" customFormat="1" ht="15" customHeight="1">
      <c r="B192" s="230"/>
      <c r="C192" s="264" t="s">
        <v>1841</v>
      </c>
      <c r="D192" s="207"/>
      <c r="E192" s="207"/>
      <c r="F192" s="228" t="s">
        <v>1747</v>
      </c>
      <c r="G192" s="207"/>
      <c r="H192" s="207" t="s">
        <v>1842</v>
      </c>
      <c r="I192" s="207" t="s">
        <v>1782</v>
      </c>
      <c r="J192" s="207"/>
      <c r="K192" s="251"/>
    </row>
    <row r="193" spans="2:11" customFormat="1" ht="15" customHeight="1">
      <c r="B193" s="230"/>
      <c r="C193" s="264" t="s">
        <v>1843</v>
      </c>
      <c r="D193" s="207"/>
      <c r="E193" s="207"/>
      <c r="F193" s="228" t="s">
        <v>1747</v>
      </c>
      <c r="G193" s="207"/>
      <c r="H193" s="207" t="s">
        <v>1844</v>
      </c>
      <c r="I193" s="207" t="s">
        <v>1782</v>
      </c>
      <c r="J193" s="207"/>
      <c r="K193" s="251"/>
    </row>
    <row r="194" spans="2:11" customFormat="1" ht="15" customHeight="1">
      <c r="B194" s="230"/>
      <c r="C194" s="264" t="s">
        <v>1845</v>
      </c>
      <c r="D194" s="207"/>
      <c r="E194" s="207"/>
      <c r="F194" s="228" t="s">
        <v>1753</v>
      </c>
      <c r="G194" s="207"/>
      <c r="H194" s="207" t="s">
        <v>1846</v>
      </c>
      <c r="I194" s="207" t="s">
        <v>1782</v>
      </c>
      <c r="J194" s="207"/>
      <c r="K194" s="251"/>
    </row>
    <row r="195" spans="2:11" customFormat="1" ht="15" customHeight="1">
      <c r="B195" s="257"/>
      <c r="C195" s="272"/>
      <c r="D195" s="237"/>
      <c r="E195" s="237"/>
      <c r="F195" s="237"/>
      <c r="G195" s="237"/>
      <c r="H195" s="237"/>
      <c r="I195" s="237"/>
      <c r="J195" s="237"/>
      <c r="K195" s="258"/>
    </row>
    <row r="196" spans="2:11" customFormat="1" ht="18.75" customHeight="1">
      <c r="B196" s="239"/>
      <c r="C196" s="249"/>
      <c r="D196" s="249"/>
      <c r="E196" s="249"/>
      <c r="F196" s="259"/>
      <c r="G196" s="249"/>
      <c r="H196" s="249"/>
      <c r="I196" s="249"/>
      <c r="J196" s="249"/>
      <c r="K196" s="239"/>
    </row>
    <row r="197" spans="2:11" customFormat="1" ht="18.75" customHeight="1">
      <c r="B197" s="239"/>
      <c r="C197" s="249"/>
      <c r="D197" s="249"/>
      <c r="E197" s="249"/>
      <c r="F197" s="259"/>
      <c r="G197" s="249"/>
      <c r="H197" s="249"/>
      <c r="I197" s="249"/>
      <c r="J197" s="249"/>
      <c r="K197" s="239"/>
    </row>
    <row r="198" spans="2:11" customFormat="1" ht="18.75" customHeight="1">
      <c r="B198" s="214"/>
      <c r="C198" s="214"/>
      <c r="D198" s="214"/>
      <c r="E198" s="214"/>
      <c r="F198" s="214"/>
      <c r="G198" s="214"/>
      <c r="H198" s="214"/>
      <c r="I198" s="214"/>
      <c r="J198" s="214"/>
      <c r="K198" s="214"/>
    </row>
    <row r="199" spans="2:11" customFormat="1" ht="13.5">
      <c r="B199" s="196"/>
      <c r="C199" s="197"/>
      <c r="D199" s="197"/>
      <c r="E199" s="197"/>
      <c r="F199" s="197"/>
      <c r="G199" s="197"/>
      <c r="H199" s="197"/>
      <c r="I199" s="197"/>
      <c r="J199" s="197"/>
      <c r="K199" s="198"/>
    </row>
    <row r="200" spans="2:11" customFormat="1" ht="21">
      <c r="B200" s="199"/>
      <c r="C200" s="327" t="s">
        <v>1847</v>
      </c>
      <c r="D200" s="327"/>
      <c r="E200" s="327"/>
      <c r="F200" s="327"/>
      <c r="G200" s="327"/>
      <c r="H200" s="327"/>
      <c r="I200" s="327"/>
      <c r="J200" s="327"/>
      <c r="K200" s="200"/>
    </row>
    <row r="201" spans="2:11" customFormat="1" ht="25.5" customHeight="1">
      <c r="B201" s="199"/>
      <c r="C201" s="273" t="s">
        <v>1848</v>
      </c>
      <c r="D201" s="273"/>
      <c r="E201" s="273"/>
      <c r="F201" s="273" t="s">
        <v>1849</v>
      </c>
      <c r="G201" s="274"/>
      <c r="H201" s="330" t="s">
        <v>1850</v>
      </c>
      <c r="I201" s="330"/>
      <c r="J201" s="330"/>
      <c r="K201" s="200"/>
    </row>
    <row r="202" spans="2:11" customFormat="1" ht="5.25" customHeight="1">
      <c r="B202" s="230"/>
      <c r="C202" s="225"/>
      <c r="D202" s="225"/>
      <c r="E202" s="225"/>
      <c r="F202" s="225"/>
      <c r="G202" s="249"/>
      <c r="H202" s="225"/>
      <c r="I202" s="225"/>
      <c r="J202" s="225"/>
      <c r="K202" s="251"/>
    </row>
    <row r="203" spans="2:11" customFormat="1" ht="15" customHeight="1">
      <c r="B203" s="230"/>
      <c r="C203" s="207" t="s">
        <v>1840</v>
      </c>
      <c r="D203" s="207"/>
      <c r="E203" s="207"/>
      <c r="F203" s="228" t="s">
        <v>44</v>
      </c>
      <c r="G203" s="207"/>
      <c r="H203" s="331" t="s">
        <v>1851</v>
      </c>
      <c r="I203" s="331"/>
      <c r="J203" s="331"/>
      <c r="K203" s="251"/>
    </row>
    <row r="204" spans="2:11" customFormat="1" ht="15" customHeight="1">
      <c r="B204" s="230"/>
      <c r="C204" s="207"/>
      <c r="D204" s="207"/>
      <c r="E204" s="207"/>
      <c r="F204" s="228" t="s">
        <v>45</v>
      </c>
      <c r="G204" s="207"/>
      <c r="H204" s="331" t="s">
        <v>1852</v>
      </c>
      <c r="I204" s="331"/>
      <c r="J204" s="331"/>
      <c r="K204" s="251"/>
    </row>
    <row r="205" spans="2:11" customFormat="1" ht="15" customHeight="1">
      <c r="B205" s="230"/>
      <c r="C205" s="207"/>
      <c r="D205" s="207"/>
      <c r="E205" s="207"/>
      <c r="F205" s="228" t="s">
        <v>48</v>
      </c>
      <c r="G205" s="207"/>
      <c r="H205" s="331" t="s">
        <v>1853</v>
      </c>
      <c r="I205" s="331"/>
      <c r="J205" s="331"/>
      <c r="K205" s="251"/>
    </row>
    <row r="206" spans="2:11" customFormat="1" ht="15" customHeight="1">
      <c r="B206" s="230"/>
      <c r="C206" s="207"/>
      <c r="D206" s="207"/>
      <c r="E206" s="207"/>
      <c r="F206" s="228" t="s">
        <v>46</v>
      </c>
      <c r="G206" s="207"/>
      <c r="H206" s="331" t="s">
        <v>1854</v>
      </c>
      <c r="I206" s="331"/>
      <c r="J206" s="331"/>
      <c r="K206" s="251"/>
    </row>
    <row r="207" spans="2:11" customFormat="1" ht="15" customHeight="1">
      <c r="B207" s="230"/>
      <c r="C207" s="207"/>
      <c r="D207" s="207"/>
      <c r="E207" s="207"/>
      <c r="F207" s="228" t="s">
        <v>47</v>
      </c>
      <c r="G207" s="207"/>
      <c r="H207" s="331" t="s">
        <v>1855</v>
      </c>
      <c r="I207" s="331"/>
      <c r="J207" s="331"/>
      <c r="K207" s="251"/>
    </row>
    <row r="208" spans="2:11" customFormat="1" ht="15" customHeight="1">
      <c r="B208" s="230"/>
      <c r="C208" s="207"/>
      <c r="D208" s="207"/>
      <c r="E208" s="207"/>
      <c r="F208" s="228"/>
      <c r="G208" s="207"/>
      <c r="H208" s="207"/>
      <c r="I208" s="207"/>
      <c r="J208" s="207"/>
      <c r="K208" s="251"/>
    </row>
    <row r="209" spans="2:11" customFormat="1" ht="15" customHeight="1">
      <c r="B209" s="230"/>
      <c r="C209" s="207" t="s">
        <v>1794</v>
      </c>
      <c r="D209" s="207"/>
      <c r="E209" s="207"/>
      <c r="F209" s="228" t="s">
        <v>1689</v>
      </c>
      <c r="G209" s="207"/>
      <c r="H209" s="331" t="s">
        <v>1856</v>
      </c>
      <c r="I209" s="331"/>
      <c r="J209" s="331"/>
      <c r="K209" s="251"/>
    </row>
    <row r="210" spans="2:11" customFormat="1" ht="15" customHeight="1">
      <c r="B210" s="230"/>
      <c r="C210" s="207"/>
      <c r="D210" s="207"/>
      <c r="E210" s="207"/>
      <c r="F210" s="228" t="s">
        <v>1692</v>
      </c>
      <c r="G210" s="207"/>
      <c r="H210" s="331" t="s">
        <v>1693</v>
      </c>
      <c r="I210" s="331"/>
      <c r="J210" s="331"/>
      <c r="K210" s="251"/>
    </row>
    <row r="211" spans="2:11" customFormat="1" ht="15" customHeight="1">
      <c r="B211" s="230"/>
      <c r="C211" s="207"/>
      <c r="D211" s="207"/>
      <c r="E211" s="207"/>
      <c r="F211" s="228" t="s">
        <v>79</v>
      </c>
      <c r="G211" s="207"/>
      <c r="H211" s="331" t="s">
        <v>1857</v>
      </c>
      <c r="I211" s="331"/>
      <c r="J211" s="331"/>
      <c r="K211" s="251"/>
    </row>
    <row r="212" spans="2:11" customFormat="1" ht="15" customHeight="1">
      <c r="B212" s="275"/>
      <c r="C212" s="207"/>
      <c r="D212" s="207"/>
      <c r="E212" s="207"/>
      <c r="F212" s="228" t="s">
        <v>1694</v>
      </c>
      <c r="G212" s="264"/>
      <c r="H212" s="332" t="s">
        <v>1695</v>
      </c>
      <c r="I212" s="332"/>
      <c r="J212" s="332"/>
      <c r="K212" s="276"/>
    </row>
    <row r="213" spans="2:11" customFormat="1" ht="15" customHeight="1">
      <c r="B213" s="275"/>
      <c r="C213" s="207"/>
      <c r="D213" s="207"/>
      <c r="E213" s="207"/>
      <c r="F213" s="228" t="s">
        <v>987</v>
      </c>
      <c r="G213" s="264"/>
      <c r="H213" s="332" t="s">
        <v>1858</v>
      </c>
      <c r="I213" s="332"/>
      <c r="J213" s="332"/>
      <c r="K213" s="276"/>
    </row>
    <row r="214" spans="2:11" customFormat="1" ht="15" customHeight="1">
      <c r="B214" s="275"/>
      <c r="C214" s="207"/>
      <c r="D214" s="207"/>
      <c r="E214" s="207"/>
      <c r="F214" s="228"/>
      <c r="G214" s="264"/>
      <c r="H214" s="255"/>
      <c r="I214" s="255"/>
      <c r="J214" s="255"/>
      <c r="K214" s="276"/>
    </row>
    <row r="215" spans="2:11" customFormat="1" ht="15" customHeight="1">
      <c r="B215" s="275"/>
      <c r="C215" s="207" t="s">
        <v>1818</v>
      </c>
      <c r="D215" s="207"/>
      <c r="E215" s="207"/>
      <c r="F215" s="228">
        <v>1</v>
      </c>
      <c r="G215" s="264"/>
      <c r="H215" s="332" t="s">
        <v>1859</v>
      </c>
      <c r="I215" s="332"/>
      <c r="J215" s="332"/>
      <c r="K215" s="276"/>
    </row>
    <row r="216" spans="2:11" customFormat="1" ht="15" customHeight="1">
      <c r="B216" s="275"/>
      <c r="C216" s="207"/>
      <c r="D216" s="207"/>
      <c r="E216" s="207"/>
      <c r="F216" s="228">
        <v>2</v>
      </c>
      <c r="G216" s="264"/>
      <c r="H216" s="332" t="s">
        <v>1860</v>
      </c>
      <c r="I216" s="332"/>
      <c r="J216" s="332"/>
      <c r="K216" s="276"/>
    </row>
    <row r="217" spans="2:11" customFormat="1" ht="15" customHeight="1">
      <c r="B217" s="275"/>
      <c r="C217" s="207"/>
      <c r="D217" s="207"/>
      <c r="E217" s="207"/>
      <c r="F217" s="228">
        <v>3</v>
      </c>
      <c r="G217" s="264"/>
      <c r="H217" s="332" t="s">
        <v>1861</v>
      </c>
      <c r="I217" s="332"/>
      <c r="J217" s="332"/>
      <c r="K217" s="276"/>
    </row>
    <row r="218" spans="2:11" customFormat="1" ht="15" customHeight="1">
      <c r="B218" s="275"/>
      <c r="C218" s="207"/>
      <c r="D218" s="207"/>
      <c r="E218" s="207"/>
      <c r="F218" s="228">
        <v>4</v>
      </c>
      <c r="G218" s="264"/>
      <c r="H218" s="332" t="s">
        <v>1862</v>
      </c>
      <c r="I218" s="332"/>
      <c r="J218" s="332"/>
      <c r="K218" s="276"/>
    </row>
    <row r="219" spans="2:11" customFormat="1" ht="12.75" customHeight="1">
      <c r="B219" s="277"/>
      <c r="C219" s="278"/>
      <c r="D219" s="278"/>
      <c r="E219" s="278"/>
      <c r="F219" s="278"/>
      <c r="G219" s="278"/>
      <c r="H219" s="278"/>
      <c r="I219" s="278"/>
      <c r="J219" s="278"/>
      <c r="K219" s="279"/>
    </row>
  </sheetData>
  <sheetProtection formatCells="0" formatColumns="0" formatRows="0" insertColumns="0" insertRows="0" insertHyperlinks="0" deleteColumns="0" deleteRows="0" sort="0" autoFilter="0" pivotTables="0"/>
  <mergeCells count="77">
    <mergeCell ref="H217:J217"/>
    <mergeCell ref="H218:J218"/>
    <mergeCell ref="H216:J216"/>
    <mergeCell ref="H213:J213"/>
    <mergeCell ref="H212:J212"/>
    <mergeCell ref="H206:J206"/>
    <mergeCell ref="H207:J207"/>
    <mergeCell ref="H209:J209"/>
    <mergeCell ref="H211:J211"/>
    <mergeCell ref="H215:J215"/>
    <mergeCell ref="H210:J210"/>
    <mergeCell ref="C200:J200"/>
    <mergeCell ref="H201:J201"/>
    <mergeCell ref="H203:J203"/>
    <mergeCell ref="H204:J204"/>
    <mergeCell ref="H205:J205"/>
    <mergeCell ref="C75:J75"/>
    <mergeCell ref="C102:J102"/>
    <mergeCell ref="C122:J122"/>
    <mergeCell ref="C147:J147"/>
    <mergeCell ref="C165:J165"/>
    <mergeCell ref="D66:J66"/>
    <mergeCell ref="D67:J67"/>
    <mergeCell ref="D68:J68"/>
    <mergeCell ref="D69:J69"/>
    <mergeCell ref="D70:J70"/>
    <mergeCell ref="D60:J60"/>
    <mergeCell ref="D61:J61"/>
    <mergeCell ref="D62:J62"/>
    <mergeCell ref="D63:J63"/>
    <mergeCell ref="D65:J65"/>
    <mergeCell ref="C54:J54"/>
    <mergeCell ref="C55:J55"/>
    <mergeCell ref="C57:J57"/>
    <mergeCell ref="D58:J58"/>
    <mergeCell ref="D59:J59"/>
    <mergeCell ref="F23:J23"/>
    <mergeCell ref="C25:J25"/>
    <mergeCell ref="C26:J26"/>
    <mergeCell ref="D27:J27"/>
    <mergeCell ref="D28:J28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D47:J47"/>
    <mergeCell ref="E48:J48"/>
    <mergeCell ref="E49:J49"/>
    <mergeCell ref="E50:J50"/>
    <mergeCell ref="D51:J51"/>
    <mergeCell ref="G41:J41"/>
    <mergeCell ref="G42:J42"/>
    <mergeCell ref="G43:J43"/>
    <mergeCell ref="G44:J44"/>
    <mergeCell ref="G45:J45"/>
    <mergeCell ref="G36:J36"/>
    <mergeCell ref="G37:J37"/>
    <mergeCell ref="G38:J38"/>
    <mergeCell ref="G39:J39"/>
    <mergeCell ref="G40:J40"/>
    <mergeCell ref="D30:J30"/>
    <mergeCell ref="D31:J31"/>
    <mergeCell ref="D33:J33"/>
    <mergeCell ref="D34:J34"/>
    <mergeCell ref="D35:J35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14</vt:i4>
      </vt:variant>
      <vt:variant>
        <vt:lpstr>Pojmenované oblasti</vt:lpstr>
      </vt:variant>
      <vt:variant>
        <vt:i4>27</vt:i4>
      </vt:variant>
    </vt:vector>
  </HeadingPairs>
  <TitlesOfParts>
    <vt:vector size="41" baseType="lpstr">
      <vt:lpstr>Rekapitulace stavby</vt:lpstr>
      <vt:lpstr>SO 101 - Komunikace a zpe...</vt:lpstr>
      <vt:lpstr>SO 401 - Veřejné osvětlení</vt:lpstr>
      <vt:lpstr>VRN 101 - Vedlejší rozpoč...</vt:lpstr>
      <vt:lpstr>SO 102 - Komunikace a zpe...</vt:lpstr>
      <vt:lpstr>SO 402 - Veřejné osvětlení</vt:lpstr>
      <vt:lpstr>VRN 102 - Vedlejší rozpoč...</vt:lpstr>
      <vt:lpstr>SO 103 - Komunikace a zpe...</vt:lpstr>
      <vt:lpstr>SO 403 - Veřejné osvětlení</vt:lpstr>
      <vt:lpstr>VRN 103 - Vedlejší rozpoč...</vt:lpstr>
      <vt:lpstr>SO 104 - Komunikace a zpe...</vt:lpstr>
      <vt:lpstr>SO 404 - Veřejné osvětlení</vt:lpstr>
      <vt:lpstr>VRN 104 - Vedlejší rozpoč...</vt:lpstr>
      <vt:lpstr>Pokyny pro vyplnění</vt:lpstr>
      <vt:lpstr>'Rekapitulace stavby'!Názvy_tisku</vt:lpstr>
      <vt:lpstr>'SO 101 - Komunikace a zpe...'!Názvy_tisku</vt:lpstr>
      <vt:lpstr>'SO 102 - Komunikace a zpe...'!Názvy_tisku</vt:lpstr>
      <vt:lpstr>'SO 103 - Komunikace a zpe...'!Názvy_tisku</vt:lpstr>
      <vt:lpstr>'SO 104 - Komunikace a zpe...'!Názvy_tisku</vt:lpstr>
      <vt:lpstr>'SO 401 - Veřejné osvětlení'!Názvy_tisku</vt:lpstr>
      <vt:lpstr>'SO 402 - Veřejné osvětlení'!Názvy_tisku</vt:lpstr>
      <vt:lpstr>'SO 403 - Veřejné osvětlení'!Názvy_tisku</vt:lpstr>
      <vt:lpstr>'SO 404 - Veřejné osvětlení'!Názvy_tisku</vt:lpstr>
      <vt:lpstr>'VRN 101 - Vedlejší rozpoč...'!Názvy_tisku</vt:lpstr>
      <vt:lpstr>'VRN 102 - Vedlejší rozpoč...'!Názvy_tisku</vt:lpstr>
      <vt:lpstr>'VRN 103 - Vedlejší rozpoč...'!Názvy_tisku</vt:lpstr>
      <vt:lpstr>'VRN 104 - Vedlejší rozpoč...'!Názvy_tisku</vt:lpstr>
      <vt:lpstr>'Pokyny pro vyplnění'!Oblast_tisku</vt:lpstr>
      <vt:lpstr>'Rekapitulace stavby'!Oblast_tisku</vt:lpstr>
      <vt:lpstr>'SO 101 - Komunikace a zpe...'!Oblast_tisku</vt:lpstr>
      <vt:lpstr>'SO 102 - Komunikace a zpe...'!Oblast_tisku</vt:lpstr>
      <vt:lpstr>'SO 103 - Komunikace a zpe...'!Oblast_tisku</vt:lpstr>
      <vt:lpstr>'SO 104 - Komunikace a zpe...'!Oblast_tisku</vt:lpstr>
      <vt:lpstr>'SO 401 - Veřejné osvětlení'!Oblast_tisku</vt:lpstr>
      <vt:lpstr>'SO 402 - Veřejné osvětlení'!Oblast_tisku</vt:lpstr>
      <vt:lpstr>'SO 403 - Veřejné osvětlení'!Oblast_tisku</vt:lpstr>
      <vt:lpstr>'SO 404 - Veřejné osvětlení'!Oblast_tisku</vt:lpstr>
      <vt:lpstr>'VRN 101 - Vedlejší rozpoč...'!Oblast_tisku</vt:lpstr>
      <vt:lpstr>'VRN 102 - Vedlejší rozpoč...'!Oblast_tisku</vt:lpstr>
      <vt:lpstr>'VRN 103 - Vedlejší rozpoč...'!Oblast_tisku</vt:lpstr>
      <vt:lpstr>'VRN 104 - Vedlejší rozpoč...'!Oblast_tisku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SK</dc:creator>
  <cp:lastModifiedBy>Moravcová Tereza</cp:lastModifiedBy>
  <dcterms:created xsi:type="dcterms:W3CDTF">2024-09-20T13:24:53Z</dcterms:created>
  <dcterms:modified xsi:type="dcterms:W3CDTF">2025-06-10T06:47:50Z</dcterms:modified>
</cp:coreProperties>
</file>