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K:\JIRKA\VZ 2025\24_25_Oprava_schodů_Malé_stupně_VEU_35_2025_L\7_Ke_zveřejnění\"/>
    </mc:Choice>
  </mc:AlternateContent>
  <xr:revisionPtr revIDLastSave="0" documentId="13_ncr:1_{CA29C477-7654-4CA6-936A-9600E6DE34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kapitulace stavby" sheetId="1" r:id="rId1"/>
    <sheet name="SO 01 - Schody oprava" sheetId="2" r:id="rId2"/>
    <sheet name="SO 02 - Železobetonové rá..." sheetId="3" r:id="rId3"/>
    <sheet name="VON - Vedlejší a ostatní ..." sheetId="4" r:id="rId4"/>
    <sheet name="Pokyny pro vyplnění" sheetId="5" r:id="rId5"/>
  </sheets>
  <definedNames>
    <definedName name="_xlnm._FilterDatabase" localSheetId="1" hidden="1">'SO 01 - Schody oprava'!$C$91:$K$288</definedName>
    <definedName name="_xlnm._FilterDatabase" localSheetId="2" hidden="1">'SO 02 - Železobetonové rá...'!$C$83:$K$151</definedName>
    <definedName name="_xlnm._FilterDatabase" localSheetId="3" hidden="1">'VON - Vedlejší a ostatní ...'!$C$79:$K$86</definedName>
    <definedName name="_xlnm.Print_Titles" localSheetId="0">'Rekapitulace stavby'!$52:$52</definedName>
    <definedName name="_xlnm.Print_Titles" localSheetId="1">'SO 01 - Schody oprava'!$91:$91</definedName>
    <definedName name="_xlnm.Print_Titles" localSheetId="2">'SO 02 - Železobetonové rá...'!$83:$83</definedName>
    <definedName name="_xlnm.Print_Titles" localSheetId="3">'VON - Vedlejší a ostatní ...'!$79:$79</definedName>
    <definedName name="_xlnm.Print_Area" localSheetId="4">'Pokyny pro vyplnění'!$B$2:$K$71,'Pokyny pro vyplnění'!$B$74:$K$118,'Pokyny pro vyplnění'!$B$121:$K$161,'Pokyny pro vyplnění'!$B$164:$K$219</definedName>
    <definedName name="_xlnm.Print_Area" localSheetId="0">'Rekapitulace stavby'!$D$4:$AO$36,'Rekapitulace stavby'!$C$42:$AQ$58</definedName>
    <definedName name="_xlnm.Print_Area" localSheetId="1">'SO 01 - Schody oprava'!$C$4:$J$39,'SO 01 - Schody oprava'!$C$45:$J$73,'SO 01 - Schody oprava'!$C$79:$K$288</definedName>
    <definedName name="_xlnm.Print_Area" localSheetId="2">'SO 02 - Železobetonové rá...'!$C$4:$J$39,'SO 02 - Železobetonové rá...'!$C$45:$J$65,'SO 02 - Železobetonové rá...'!$C$71:$K$151</definedName>
    <definedName name="_xlnm.Print_Area" localSheetId="3">'VON - Vedlejší a ostatní ...'!$C$4:$J$39,'VON - Vedlejší a ostatní ...'!$C$45:$J$61,'VON - Vedlejší a ostatní ...'!$C$67:$K$86</definedName>
  </definedNames>
  <calcPr calcId="181029"/>
</workbook>
</file>

<file path=xl/calcChain.xml><?xml version="1.0" encoding="utf-8"?>
<calcChain xmlns="http://schemas.openxmlformats.org/spreadsheetml/2006/main">
  <c r="J37" i="4" l="1"/>
  <c r="J36" i="4"/>
  <c r="AY57" i="1" s="1"/>
  <c r="J35" i="4"/>
  <c r="AX57" i="1"/>
  <c r="BI86" i="4"/>
  <c r="BH86" i="4"/>
  <c r="BG86" i="4"/>
  <c r="BF86" i="4"/>
  <c r="T86" i="4"/>
  <c r="R86" i="4"/>
  <c r="P86" i="4"/>
  <c r="BI85" i="4"/>
  <c r="BH85" i="4"/>
  <c r="BG85" i="4"/>
  <c r="BF85" i="4"/>
  <c r="T85" i="4"/>
  <c r="R85" i="4"/>
  <c r="P85" i="4"/>
  <c r="BI84" i="4"/>
  <c r="BH84" i="4"/>
  <c r="BG84" i="4"/>
  <c r="BF84" i="4"/>
  <c r="T84" i="4"/>
  <c r="R84" i="4"/>
  <c r="P84" i="4"/>
  <c r="BI83" i="4"/>
  <c r="BH83" i="4"/>
  <c r="BG83" i="4"/>
  <c r="BF83" i="4"/>
  <c r="T83" i="4"/>
  <c r="R83" i="4"/>
  <c r="P83" i="4"/>
  <c r="BI82" i="4"/>
  <c r="BH82" i="4"/>
  <c r="BG82" i="4"/>
  <c r="BF82" i="4"/>
  <c r="T82" i="4"/>
  <c r="R82" i="4"/>
  <c r="P82" i="4"/>
  <c r="F74" i="4"/>
  <c r="E72" i="4"/>
  <c r="F52" i="4"/>
  <c r="E50" i="4"/>
  <c r="J24" i="4"/>
  <c r="E24" i="4"/>
  <c r="J55" i="4"/>
  <c r="J23" i="4"/>
  <c r="J21" i="4"/>
  <c r="E21" i="4"/>
  <c r="J76" i="4" s="1"/>
  <c r="J20" i="4"/>
  <c r="J18" i="4"/>
  <c r="E18" i="4"/>
  <c r="F77" i="4"/>
  <c r="J17" i="4"/>
  <c r="J15" i="4"/>
  <c r="E15" i="4"/>
  <c r="F54" i="4" s="1"/>
  <c r="J14" i="4"/>
  <c r="J12" i="4"/>
  <c r="J74" i="4" s="1"/>
  <c r="E7" i="4"/>
  <c r="E48" i="4"/>
  <c r="J37" i="3"/>
  <c r="J36" i="3"/>
  <c r="AY56" i="1" s="1"/>
  <c r="J35" i="3"/>
  <c r="AX56" i="1"/>
  <c r="BI150" i="3"/>
  <c r="BH150" i="3"/>
  <c r="BG150" i="3"/>
  <c r="BF150" i="3"/>
  <c r="T150" i="3"/>
  <c r="R150" i="3"/>
  <c r="P150" i="3"/>
  <c r="BI148" i="3"/>
  <c r="BH148" i="3"/>
  <c r="BG148" i="3"/>
  <c r="BF148" i="3"/>
  <c r="T148" i="3"/>
  <c r="R148" i="3"/>
  <c r="P148" i="3"/>
  <c r="BI145" i="3"/>
  <c r="BH145" i="3"/>
  <c r="BG145" i="3"/>
  <c r="BF145" i="3"/>
  <c r="T145" i="3"/>
  <c r="R145" i="3"/>
  <c r="P145" i="3"/>
  <c r="BI142" i="3"/>
  <c r="BH142" i="3"/>
  <c r="BG142" i="3"/>
  <c r="BF142" i="3"/>
  <c r="T142" i="3"/>
  <c r="R142" i="3"/>
  <c r="P142" i="3"/>
  <c r="BI140" i="3"/>
  <c r="BH140" i="3"/>
  <c r="BG140" i="3"/>
  <c r="BF140" i="3"/>
  <c r="T140" i="3"/>
  <c r="R140" i="3"/>
  <c r="P140" i="3"/>
  <c r="BI137" i="3"/>
  <c r="BH137" i="3"/>
  <c r="BG137" i="3"/>
  <c r="BF137" i="3"/>
  <c r="T137" i="3"/>
  <c r="R137" i="3"/>
  <c r="P137" i="3"/>
  <c r="BI135" i="3"/>
  <c r="BH135" i="3"/>
  <c r="BG135" i="3"/>
  <c r="BF135" i="3"/>
  <c r="T135" i="3"/>
  <c r="R135" i="3"/>
  <c r="P135" i="3"/>
  <c r="BI132" i="3"/>
  <c r="BH132" i="3"/>
  <c r="BG132" i="3"/>
  <c r="BF132" i="3"/>
  <c r="T132" i="3"/>
  <c r="R132" i="3"/>
  <c r="P132" i="3"/>
  <c r="BI130" i="3"/>
  <c r="BH130" i="3"/>
  <c r="BG130" i="3"/>
  <c r="BF130" i="3"/>
  <c r="T130" i="3"/>
  <c r="R130" i="3"/>
  <c r="P130" i="3"/>
  <c r="BI127" i="3"/>
  <c r="BH127" i="3"/>
  <c r="BG127" i="3"/>
  <c r="BF127" i="3"/>
  <c r="T127" i="3"/>
  <c r="R127" i="3"/>
  <c r="P127" i="3"/>
  <c r="BI126" i="3"/>
  <c r="BH126" i="3"/>
  <c r="BG126" i="3"/>
  <c r="BF126" i="3"/>
  <c r="T126" i="3"/>
  <c r="R126" i="3"/>
  <c r="P126" i="3"/>
  <c r="BI125" i="3"/>
  <c r="BH125" i="3"/>
  <c r="BG125" i="3"/>
  <c r="BF125" i="3"/>
  <c r="T125" i="3"/>
  <c r="R125" i="3"/>
  <c r="P125" i="3"/>
  <c r="BI122" i="3"/>
  <c r="BH122" i="3"/>
  <c r="BG122" i="3"/>
  <c r="BF122" i="3"/>
  <c r="T122" i="3"/>
  <c r="R122" i="3"/>
  <c r="P122" i="3"/>
  <c r="BI120" i="3"/>
  <c r="BH120" i="3"/>
  <c r="BG120" i="3"/>
  <c r="BF120" i="3"/>
  <c r="T120" i="3"/>
  <c r="R120" i="3"/>
  <c r="P120" i="3"/>
  <c r="BI117" i="3"/>
  <c r="BH117" i="3"/>
  <c r="BG117" i="3"/>
  <c r="BF117" i="3"/>
  <c r="T117" i="3"/>
  <c r="R117" i="3"/>
  <c r="P117" i="3"/>
  <c r="BI114" i="3"/>
  <c r="BH114" i="3"/>
  <c r="BG114" i="3"/>
  <c r="BF114" i="3"/>
  <c r="T114" i="3"/>
  <c r="R114" i="3"/>
  <c r="P114" i="3"/>
  <c r="BI111" i="3"/>
  <c r="BH111" i="3"/>
  <c r="BG111" i="3"/>
  <c r="BF111" i="3"/>
  <c r="T111" i="3"/>
  <c r="R111" i="3"/>
  <c r="P111" i="3"/>
  <c r="BI108" i="3"/>
  <c r="BH108" i="3"/>
  <c r="BG108" i="3"/>
  <c r="BF108" i="3"/>
  <c r="T108" i="3"/>
  <c r="R108" i="3"/>
  <c r="P108" i="3"/>
  <c r="BI106" i="3"/>
  <c r="BH106" i="3"/>
  <c r="BG106" i="3"/>
  <c r="BF106" i="3"/>
  <c r="T106" i="3"/>
  <c r="R106" i="3"/>
  <c r="P106" i="3"/>
  <c r="BI103" i="3"/>
  <c r="BH103" i="3"/>
  <c r="BG103" i="3"/>
  <c r="BF103" i="3"/>
  <c r="T103" i="3"/>
  <c r="R103" i="3"/>
  <c r="P103" i="3"/>
  <c r="BI100" i="3"/>
  <c r="BH100" i="3"/>
  <c r="BG100" i="3"/>
  <c r="BF100" i="3"/>
  <c r="T100" i="3"/>
  <c r="R100" i="3"/>
  <c r="P100" i="3"/>
  <c r="BI98" i="3"/>
  <c r="BH98" i="3"/>
  <c r="BG98" i="3"/>
  <c r="BF98" i="3"/>
  <c r="T98" i="3"/>
  <c r="R98" i="3"/>
  <c r="P98" i="3"/>
  <c r="BI96" i="3"/>
  <c r="BH96" i="3"/>
  <c r="BG96" i="3"/>
  <c r="BF96" i="3"/>
  <c r="T96" i="3"/>
  <c r="R96" i="3"/>
  <c r="P96" i="3"/>
  <c r="BI92" i="3"/>
  <c r="BH92" i="3"/>
  <c r="BG92" i="3"/>
  <c r="BF92" i="3"/>
  <c r="T92" i="3"/>
  <c r="R92" i="3"/>
  <c r="P92" i="3"/>
  <c r="BI90" i="3"/>
  <c r="BH90" i="3"/>
  <c r="BG90" i="3"/>
  <c r="BF90" i="3"/>
  <c r="T90" i="3"/>
  <c r="R90" i="3"/>
  <c r="P90" i="3"/>
  <c r="BI87" i="3"/>
  <c r="BH87" i="3"/>
  <c r="BG87" i="3"/>
  <c r="BF87" i="3"/>
  <c r="T87" i="3"/>
  <c r="R87" i="3"/>
  <c r="P87" i="3"/>
  <c r="F78" i="3"/>
  <c r="E76" i="3"/>
  <c r="F52" i="3"/>
  <c r="E50" i="3"/>
  <c r="J24" i="3"/>
  <c r="E24" i="3"/>
  <c r="J55" i="3" s="1"/>
  <c r="J23" i="3"/>
  <c r="J21" i="3"/>
  <c r="E21" i="3"/>
  <c r="J80" i="3" s="1"/>
  <c r="J20" i="3"/>
  <c r="J18" i="3"/>
  <c r="E18" i="3"/>
  <c r="F81" i="3" s="1"/>
  <c r="J17" i="3"/>
  <c r="J15" i="3"/>
  <c r="E15" i="3"/>
  <c r="F80" i="3" s="1"/>
  <c r="J14" i="3"/>
  <c r="J12" i="3"/>
  <c r="J78" i="3" s="1"/>
  <c r="E7" i="3"/>
  <c r="E74" i="3" s="1"/>
  <c r="J37" i="2"/>
  <c r="J36" i="2"/>
  <c r="AY55" i="1" s="1"/>
  <c r="J35" i="2"/>
  <c r="AX55" i="1"/>
  <c r="BI286" i="2"/>
  <c r="BH286" i="2"/>
  <c r="BG286" i="2"/>
  <c r="BF286" i="2"/>
  <c r="T286" i="2"/>
  <c r="R286" i="2"/>
  <c r="P286" i="2"/>
  <c r="BI283" i="2"/>
  <c r="BH283" i="2"/>
  <c r="BG283" i="2"/>
  <c r="BF283" i="2"/>
  <c r="T283" i="2"/>
  <c r="R283" i="2"/>
  <c r="P283" i="2"/>
  <c r="BI280" i="2"/>
  <c r="BH280" i="2"/>
  <c r="BG280" i="2"/>
  <c r="BF280" i="2"/>
  <c r="T280" i="2"/>
  <c r="R280" i="2"/>
  <c r="P280" i="2"/>
  <c r="BI279" i="2"/>
  <c r="BH279" i="2"/>
  <c r="BG279" i="2"/>
  <c r="BF279" i="2"/>
  <c r="T279" i="2"/>
  <c r="R279" i="2"/>
  <c r="P279" i="2"/>
  <c r="BI277" i="2"/>
  <c r="BH277" i="2"/>
  <c r="BG277" i="2"/>
  <c r="BF277" i="2"/>
  <c r="T277" i="2"/>
  <c r="R277" i="2"/>
  <c r="P277" i="2"/>
  <c r="BI273" i="2"/>
  <c r="BH273" i="2"/>
  <c r="BG273" i="2"/>
  <c r="BF273" i="2"/>
  <c r="T273" i="2"/>
  <c r="R273" i="2"/>
  <c r="P273" i="2"/>
  <c r="BI271" i="2"/>
  <c r="BH271" i="2"/>
  <c r="BG271" i="2"/>
  <c r="BF271" i="2"/>
  <c r="T271" i="2"/>
  <c r="R271" i="2"/>
  <c r="P271" i="2"/>
  <c r="BI268" i="2"/>
  <c r="BH268" i="2"/>
  <c r="BG268" i="2"/>
  <c r="BF268" i="2"/>
  <c r="T268" i="2"/>
  <c r="R268" i="2"/>
  <c r="P268" i="2"/>
  <c r="BI265" i="2"/>
  <c r="BH265" i="2"/>
  <c r="BG265" i="2"/>
  <c r="BF265" i="2"/>
  <c r="T265" i="2"/>
  <c r="R265" i="2"/>
  <c r="P265" i="2"/>
  <c r="BI263" i="2"/>
  <c r="BH263" i="2"/>
  <c r="BG263" i="2"/>
  <c r="BF263" i="2"/>
  <c r="T263" i="2"/>
  <c r="R263" i="2"/>
  <c r="P263" i="2"/>
  <c r="BI261" i="2"/>
  <c r="BH261" i="2"/>
  <c r="BG261" i="2"/>
  <c r="BF261" i="2"/>
  <c r="T261" i="2"/>
  <c r="R261" i="2"/>
  <c r="P261" i="2"/>
  <c r="BI258" i="2"/>
  <c r="BH258" i="2"/>
  <c r="BG258" i="2"/>
  <c r="BF258" i="2"/>
  <c r="T258" i="2"/>
  <c r="R258" i="2"/>
  <c r="P258" i="2"/>
  <c r="BI256" i="2"/>
  <c r="BH256" i="2"/>
  <c r="BG256" i="2"/>
  <c r="BF256" i="2"/>
  <c r="T256" i="2"/>
  <c r="R256" i="2"/>
  <c r="P256" i="2"/>
  <c r="BI254" i="2"/>
  <c r="BH254" i="2"/>
  <c r="BG254" i="2"/>
  <c r="BF254" i="2"/>
  <c r="T254" i="2"/>
  <c r="R254" i="2"/>
  <c r="P254" i="2"/>
  <c r="BI252" i="2"/>
  <c r="BH252" i="2"/>
  <c r="BG252" i="2"/>
  <c r="BF252" i="2"/>
  <c r="T252" i="2"/>
  <c r="R252" i="2"/>
  <c r="P252" i="2"/>
  <c r="BI248" i="2"/>
  <c r="BH248" i="2"/>
  <c r="BG248" i="2"/>
  <c r="BF248" i="2"/>
  <c r="T248" i="2"/>
  <c r="R248" i="2"/>
  <c r="P248" i="2"/>
  <c r="BI241" i="2"/>
  <c r="BH241" i="2"/>
  <c r="BG241" i="2"/>
  <c r="BF241" i="2"/>
  <c r="T241" i="2"/>
  <c r="R241" i="2"/>
  <c r="P241" i="2"/>
  <c r="BI235" i="2"/>
  <c r="BH235" i="2"/>
  <c r="BG235" i="2"/>
  <c r="BF235" i="2"/>
  <c r="T235" i="2"/>
  <c r="R235" i="2"/>
  <c r="P235" i="2"/>
  <c r="BI231" i="2"/>
  <c r="BH231" i="2"/>
  <c r="BG231" i="2"/>
  <c r="BF231" i="2"/>
  <c r="T231" i="2"/>
  <c r="R231" i="2"/>
  <c r="P231" i="2"/>
  <c r="BI227" i="2"/>
  <c r="BH227" i="2"/>
  <c r="BG227" i="2"/>
  <c r="BF227" i="2"/>
  <c r="T227" i="2"/>
  <c r="T226" i="2"/>
  <c r="R227" i="2"/>
  <c r="R226" i="2"/>
  <c r="P227" i="2"/>
  <c r="P226" i="2"/>
  <c r="BI224" i="2"/>
  <c r="BH224" i="2"/>
  <c r="BG224" i="2"/>
  <c r="BF224" i="2"/>
  <c r="T224" i="2"/>
  <c r="R224" i="2"/>
  <c r="P224" i="2"/>
  <c r="BI199" i="2"/>
  <c r="BH199" i="2"/>
  <c r="BG199" i="2"/>
  <c r="BF199" i="2"/>
  <c r="T199" i="2"/>
  <c r="R199" i="2"/>
  <c r="R196" i="2" s="1"/>
  <c r="P199" i="2"/>
  <c r="BI197" i="2"/>
  <c r="BH197" i="2"/>
  <c r="BG197" i="2"/>
  <c r="BF197" i="2"/>
  <c r="T197" i="2"/>
  <c r="T196" i="2" s="1"/>
  <c r="R197" i="2"/>
  <c r="P197" i="2"/>
  <c r="P196" i="2" s="1"/>
  <c r="BI189" i="2"/>
  <c r="BH189" i="2"/>
  <c r="BG189" i="2"/>
  <c r="BF189" i="2"/>
  <c r="T189" i="2"/>
  <c r="T188" i="2"/>
  <c r="R189" i="2"/>
  <c r="R188" i="2"/>
  <c r="P189" i="2"/>
  <c r="P188" i="2" s="1"/>
  <c r="BI186" i="2"/>
  <c r="BH186" i="2"/>
  <c r="BG186" i="2"/>
  <c r="BF186" i="2"/>
  <c r="T186" i="2"/>
  <c r="R186" i="2"/>
  <c r="P186" i="2"/>
  <c r="BI184" i="2"/>
  <c r="BH184" i="2"/>
  <c r="BG184" i="2"/>
  <c r="BF184" i="2"/>
  <c r="T184" i="2"/>
  <c r="R184" i="2"/>
  <c r="P184" i="2"/>
  <c r="BI181" i="2"/>
  <c r="BH181" i="2"/>
  <c r="BG181" i="2"/>
  <c r="BF181" i="2"/>
  <c r="T181" i="2"/>
  <c r="R181" i="2"/>
  <c r="P181" i="2"/>
  <c r="BI178" i="2"/>
  <c r="BH178" i="2"/>
  <c r="BG178" i="2"/>
  <c r="BF178" i="2"/>
  <c r="T178" i="2"/>
  <c r="R178" i="2"/>
  <c r="P178" i="2"/>
  <c r="BI173" i="2"/>
  <c r="BH173" i="2"/>
  <c r="BG173" i="2"/>
  <c r="BF173" i="2"/>
  <c r="T173" i="2"/>
  <c r="R173" i="2"/>
  <c r="P173" i="2"/>
  <c r="BI171" i="2"/>
  <c r="BH171" i="2"/>
  <c r="BG171" i="2"/>
  <c r="BF171" i="2"/>
  <c r="T171" i="2"/>
  <c r="R171" i="2"/>
  <c r="P171" i="2"/>
  <c r="BI168" i="2"/>
  <c r="BH168" i="2"/>
  <c r="BG168" i="2"/>
  <c r="BF168" i="2"/>
  <c r="T168" i="2"/>
  <c r="R168" i="2"/>
  <c r="P168" i="2"/>
  <c r="BI166" i="2"/>
  <c r="BH166" i="2"/>
  <c r="BG166" i="2"/>
  <c r="BF166" i="2"/>
  <c r="T166" i="2"/>
  <c r="R166" i="2"/>
  <c r="P166" i="2"/>
  <c r="BI163" i="2"/>
  <c r="BH163" i="2"/>
  <c r="BG163" i="2"/>
  <c r="BF163" i="2"/>
  <c r="T163" i="2"/>
  <c r="R163" i="2"/>
  <c r="P163" i="2"/>
  <c r="BI160" i="2"/>
  <c r="BH160" i="2"/>
  <c r="BG160" i="2"/>
  <c r="BF160" i="2"/>
  <c r="T160" i="2"/>
  <c r="R160" i="2"/>
  <c r="P160" i="2"/>
  <c r="BI158" i="2"/>
  <c r="BH158" i="2"/>
  <c r="BG158" i="2"/>
  <c r="BF158" i="2"/>
  <c r="T158" i="2"/>
  <c r="R158" i="2"/>
  <c r="P158" i="2"/>
  <c r="BI156" i="2"/>
  <c r="BH156" i="2"/>
  <c r="BG156" i="2"/>
  <c r="BF156" i="2"/>
  <c r="T156" i="2"/>
  <c r="R156" i="2"/>
  <c r="P156" i="2"/>
  <c r="BI152" i="2"/>
  <c r="BH152" i="2"/>
  <c r="BG152" i="2"/>
  <c r="BF152" i="2"/>
  <c r="T152" i="2"/>
  <c r="R152" i="2"/>
  <c r="P152" i="2"/>
  <c r="BI148" i="2"/>
  <c r="BH148" i="2"/>
  <c r="BG148" i="2"/>
  <c r="BF148" i="2"/>
  <c r="T148" i="2"/>
  <c r="R148" i="2"/>
  <c r="P148" i="2"/>
  <c r="BI144" i="2"/>
  <c r="BH144" i="2"/>
  <c r="BG144" i="2"/>
  <c r="BF144" i="2"/>
  <c r="T144" i="2"/>
  <c r="R144" i="2"/>
  <c r="P144" i="2"/>
  <c r="BI141" i="2"/>
  <c r="BH141" i="2"/>
  <c r="BG141" i="2"/>
  <c r="BF141" i="2"/>
  <c r="T141" i="2"/>
  <c r="R141" i="2"/>
  <c r="P141" i="2"/>
  <c r="BI139" i="2"/>
  <c r="BH139" i="2"/>
  <c r="BG139" i="2"/>
  <c r="BF139" i="2"/>
  <c r="T139" i="2"/>
  <c r="R139" i="2"/>
  <c r="P139" i="2"/>
  <c r="BI137" i="2"/>
  <c r="BH137" i="2"/>
  <c r="BG137" i="2"/>
  <c r="BF137" i="2"/>
  <c r="T137" i="2"/>
  <c r="R137" i="2"/>
  <c r="P137" i="2"/>
  <c r="BI133" i="2"/>
  <c r="BH133" i="2"/>
  <c r="BG133" i="2"/>
  <c r="BF133" i="2"/>
  <c r="T133" i="2"/>
  <c r="R133" i="2"/>
  <c r="P133" i="2"/>
  <c r="BI131" i="2"/>
  <c r="BH131" i="2"/>
  <c r="BG131" i="2"/>
  <c r="BF131" i="2"/>
  <c r="T131" i="2"/>
  <c r="R131" i="2"/>
  <c r="P131" i="2"/>
  <c r="BI124" i="2"/>
  <c r="BH124" i="2"/>
  <c r="BG124" i="2"/>
  <c r="BF124" i="2"/>
  <c r="T124" i="2"/>
  <c r="R124" i="2"/>
  <c r="P124" i="2"/>
  <c r="BI120" i="2"/>
  <c r="BH120" i="2"/>
  <c r="BG120" i="2"/>
  <c r="BF120" i="2"/>
  <c r="T120" i="2"/>
  <c r="R120" i="2"/>
  <c r="P120" i="2"/>
  <c r="BI95" i="2"/>
  <c r="BH95" i="2"/>
  <c r="BG95" i="2"/>
  <c r="BF95" i="2"/>
  <c r="T95" i="2"/>
  <c r="R95" i="2"/>
  <c r="P95" i="2"/>
  <c r="F86" i="2"/>
  <c r="E84" i="2"/>
  <c r="F52" i="2"/>
  <c r="E50" i="2"/>
  <c r="J24" i="2"/>
  <c r="E24" i="2"/>
  <c r="J89" i="2" s="1"/>
  <c r="J23" i="2"/>
  <c r="J21" i="2"/>
  <c r="E21" i="2"/>
  <c r="J54" i="2"/>
  <c r="J20" i="2"/>
  <c r="J18" i="2"/>
  <c r="E18" i="2"/>
  <c r="F55" i="2" s="1"/>
  <c r="J17" i="2"/>
  <c r="J15" i="2"/>
  <c r="E15" i="2"/>
  <c r="F54" i="2"/>
  <c r="J14" i="2"/>
  <c r="J12" i="2"/>
  <c r="J86" i="2"/>
  <c r="E7" i="2"/>
  <c r="E48" i="2" s="1"/>
  <c r="L50" i="1"/>
  <c r="AM50" i="1"/>
  <c r="AM49" i="1"/>
  <c r="L49" i="1"/>
  <c r="AM47" i="1"/>
  <c r="L47" i="1"/>
  <c r="L45" i="1"/>
  <c r="L44" i="1"/>
  <c r="J171" i="2"/>
  <c r="J120" i="2"/>
  <c r="BK85" i="4"/>
  <c r="J235" i="2"/>
  <c r="J120" i="3"/>
  <c r="BK224" i="2"/>
  <c r="J132" i="3"/>
  <c r="J85" i="4"/>
  <c r="J231" i="2"/>
  <c r="BK197" i="2"/>
  <c r="J252" i="2"/>
  <c r="J125" i="3"/>
  <c r="BK280" i="2"/>
  <c r="J127" i="3"/>
  <c r="BK231" i="2"/>
  <c r="J126" i="3"/>
  <c r="BK106" i="3"/>
  <c r="BK158" i="2"/>
  <c r="BK283" i="2"/>
  <c r="J158" i="2"/>
  <c r="BK124" i="2"/>
  <c r="BK120" i="3"/>
  <c r="J241" i="2"/>
  <c r="J122" i="3"/>
  <c r="J168" i="2"/>
  <c r="BK126" i="3"/>
  <c r="J95" i="2"/>
  <c r="BK144" i="2"/>
  <c r="J117" i="3"/>
  <c r="BK84" i="4"/>
  <c r="J130" i="3"/>
  <c r="BK173" i="2"/>
  <c r="J96" i="3"/>
  <c r="BK184" i="2"/>
  <c r="J141" i="2"/>
  <c r="BK137" i="2"/>
  <c r="BK87" i="3"/>
  <c r="BK100" i="3"/>
  <c r="J227" i="2"/>
  <c r="J100" i="3"/>
  <c r="J98" i="3"/>
  <c r="BK127" i="3"/>
  <c r="BK286" i="2"/>
  <c r="BK271" i="2"/>
  <c r="BK132" i="3"/>
  <c r="J137" i="2"/>
  <c r="J283" i="2"/>
  <c r="J224" i="2"/>
  <c r="J265" i="2"/>
  <c r="BK140" i="3"/>
  <c r="J144" i="2"/>
  <c r="BK265" i="2"/>
  <c r="BK186" i="2"/>
  <c r="J145" i="3"/>
  <c r="J124" i="2"/>
  <c r="J148" i="3"/>
  <c r="BK268" i="2"/>
  <c r="BK98" i="3"/>
  <c r="BK256" i="2"/>
  <c r="J111" i="3"/>
  <c r="BK227" i="2"/>
  <c r="J152" i="2"/>
  <c r="J197" i="2"/>
  <c r="BK189" i="2"/>
  <c r="J148" i="2"/>
  <c r="J273" i="2"/>
  <c r="BK92" i="3"/>
  <c r="J137" i="3"/>
  <c r="BK156" i="2"/>
  <c r="J277" i="2"/>
  <c r="J103" i="3"/>
  <c r="BK163" i="2"/>
  <c r="J83" i="4"/>
  <c r="BK145" i="3"/>
  <c r="BK83" i="4"/>
  <c r="J199" i="2"/>
  <c r="J108" i="3"/>
  <c r="BK120" i="2"/>
  <c r="J142" i="3"/>
  <c r="BK160" i="2"/>
  <c r="BK263" i="2"/>
  <c r="J160" i="2"/>
  <c r="J106" i="3"/>
  <c r="BK90" i="3"/>
  <c r="J131" i="2"/>
  <c r="BK111" i="3"/>
  <c r="J261" i="2"/>
  <c r="BK130" i="3"/>
  <c r="J181" i="2"/>
  <c r="BK141" i="2"/>
  <c r="J184" i="2"/>
  <c r="BK139" i="2"/>
  <c r="J90" i="3"/>
  <c r="BK199" i="2"/>
  <c r="J150" i="3"/>
  <c r="BK150" i="3"/>
  <c r="BK148" i="3"/>
  <c r="BK254" i="2"/>
  <c r="BK122" i="3"/>
  <c r="J286" i="2"/>
  <c r="AS54" i="1"/>
  <c r="BK133" i="2"/>
  <c r="J268" i="2"/>
  <c r="BK252" i="2"/>
  <c r="J280" i="2"/>
  <c r="J156" i="2"/>
  <c r="BK241" i="2"/>
  <c r="BK114" i="3"/>
  <c r="BK178" i="2"/>
  <c r="BK261" i="2"/>
  <c r="BK277" i="2"/>
  <c r="J140" i="3"/>
  <c r="BK86" i="4"/>
  <c r="BK166" i="2"/>
  <c r="BK142" i="3"/>
  <c r="BK235" i="2"/>
  <c r="BK248" i="2"/>
  <c r="J139" i="2"/>
  <c r="J254" i="2"/>
  <c r="J263" i="2"/>
  <c r="J248" i="2"/>
  <c r="BK148" i="2"/>
  <c r="J163" i="2"/>
  <c r="J135" i="3"/>
  <c r="BK258" i="2"/>
  <c r="BK181" i="2"/>
  <c r="J87" i="3"/>
  <c r="BK171" i="2"/>
  <c r="J84" i="4"/>
  <c r="J133" i="2"/>
  <c r="J173" i="2"/>
  <c r="J256" i="2"/>
  <c r="J114" i="3"/>
  <c r="J178" i="2"/>
  <c r="J271" i="2"/>
  <c r="J82" i="4"/>
  <c r="BK131" i="2"/>
  <c r="BK96" i="3"/>
  <c r="J186" i="2"/>
  <c r="J279" i="2"/>
  <c r="BK117" i="3"/>
  <c r="BK168" i="2"/>
  <c r="J166" i="2"/>
  <c r="BK82" i="4"/>
  <c r="BK279" i="2"/>
  <c r="J86" i="4"/>
  <c r="J92" i="3"/>
  <c r="BK103" i="3"/>
  <c r="J258" i="2"/>
  <c r="BK125" i="3"/>
  <c r="BK152" i="2"/>
  <c r="BK137" i="3"/>
  <c r="BK135" i="3"/>
  <c r="BK108" i="3"/>
  <c r="BK95" i="2"/>
  <c r="BK273" i="2"/>
  <c r="J189" i="2"/>
  <c r="R147" i="2" l="1"/>
  <c r="T276" i="2"/>
  <c r="BK147" i="2"/>
  <c r="J147" i="2" s="1"/>
  <c r="J62" i="2" s="1"/>
  <c r="P276" i="2"/>
  <c r="P94" i="2"/>
  <c r="BK230" i="2"/>
  <c r="J230" i="2" s="1"/>
  <c r="J67" i="2" s="1"/>
  <c r="T282" i="2"/>
  <c r="P147" i="2"/>
  <c r="R276" i="2"/>
  <c r="R177" i="2"/>
  <c r="P270" i="2"/>
  <c r="T270" i="2"/>
  <c r="T94" i="2"/>
  <c r="R255" i="2"/>
  <c r="BK276" i="2"/>
  <c r="J276" i="2" s="1"/>
  <c r="J71" i="2" s="1"/>
  <c r="T255" i="2"/>
  <c r="BK177" i="2"/>
  <c r="J177" i="2"/>
  <c r="J63" i="2"/>
  <c r="R230" i="2"/>
  <c r="BK282" i="2"/>
  <c r="J282" i="2" s="1"/>
  <c r="J72" i="2" s="1"/>
  <c r="BK86" i="3"/>
  <c r="T147" i="2"/>
  <c r="R94" i="2"/>
  <c r="BK255" i="2"/>
  <c r="J255" i="2"/>
  <c r="J68" i="2" s="1"/>
  <c r="R124" i="3"/>
  <c r="BK270" i="2"/>
  <c r="J270" i="2" s="1"/>
  <c r="J69" i="2" s="1"/>
  <c r="T124" i="3"/>
  <c r="P255" i="2"/>
  <c r="P282" i="2"/>
  <c r="R86" i="3"/>
  <c r="P113" i="3"/>
  <c r="R113" i="3"/>
  <c r="T113" i="3"/>
  <c r="T147" i="3"/>
  <c r="BK94" i="2"/>
  <c r="J94" i="2"/>
  <c r="J61" i="2"/>
  <c r="T177" i="2"/>
  <c r="P230" i="2"/>
  <c r="R270" i="2"/>
  <c r="T86" i="3"/>
  <c r="BK124" i="3"/>
  <c r="J124" i="3"/>
  <c r="J63" i="3"/>
  <c r="R147" i="3"/>
  <c r="BK147" i="3"/>
  <c r="J147" i="3"/>
  <c r="J64" i="3"/>
  <c r="BK81" i="4"/>
  <c r="J81" i="4"/>
  <c r="J60" i="4"/>
  <c r="P81" i="4"/>
  <c r="P80" i="4"/>
  <c r="AU57" i="1" s="1"/>
  <c r="T81" i="4"/>
  <c r="T80" i="4"/>
  <c r="P177" i="2"/>
  <c r="T230" i="2"/>
  <c r="R282" i="2"/>
  <c r="P86" i="3"/>
  <c r="BK113" i="3"/>
  <c r="J113" i="3" s="1"/>
  <c r="J62" i="3" s="1"/>
  <c r="P124" i="3"/>
  <c r="P147" i="3"/>
  <c r="R81" i="4"/>
  <c r="R80" i="4"/>
  <c r="BK226" i="2"/>
  <c r="BK93" i="2" s="1"/>
  <c r="J93" i="2" s="1"/>
  <c r="J60" i="2" s="1"/>
  <c r="J226" i="2"/>
  <c r="J66" i="2" s="1"/>
  <c r="BK196" i="2"/>
  <c r="J196" i="2"/>
  <c r="J65" i="2" s="1"/>
  <c r="BK188" i="2"/>
  <c r="J188" i="2"/>
  <c r="J64" i="2"/>
  <c r="J86" i="3"/>
  <c r="J61" i="3" s="1"/>
  <c r="J52" i="4"/>
  <c r="E70" i="4"/>
  <c r="J77" i="4"/>
  <c r="J54" i="4"/>
  <c r="F55" i="4"/>
  <c r="BE86" i="4"/>
  <c r="F76" i="4"/>
  <c r="BE82" i="4"/>
  <c r="BE83" i="4"/>
  <c r="BE84" i="4"/>
  <c r="BE85" i="4"/>
  <c r="F54" i="3"/>
  <c r="BE87" i="3"/>
  <c r="J54" i="3"/>
  <c r="J81" i="3"/>
  <c r="BE90" i="3"/>
  <c r="BE96" i="3"/>
  <c r="BE122" i="3"/>
  <c r="BE126" i="3"/>
  <c r="BE106" i="3"/>
  <c r="BE98" i="3"/>
  <c r="J52" i="3"/>
  <c r="F55" i="3"/>
  <c r="BE108" i="3"/>
  <c r="BE135" i="3"/>
  <c r="BE120" i="3"/>
  <c r="BE117" i="3"/>
  <c r="BE100" i="3"/>
  <c r="BE125" i="3"/>
  <c r="BE132" i="3"/>
  <c r="BE148" i="3"/>
  <c r="E48" i="3"/>
  <c r="BE103" i="3"/>
  <c r="BE111" i="3"/>
  <c r="BE150" i="3"/>
  <c r="BE114" i="3"/>
  <c r="BE140" i="3"/>
  <c r="BE127" i="3"/>
  <c r="BE142" i="3"/>
  <c r="BE92" i="3"/>
  <c r="BE130" i="3"/>
  <c r="BE137" i="3"/>
  <c r="BE145" i="3"/>
  <c r="BE148" i="2"/>
  <c r="BE160" i="2"/>
  <c r="BE227" i="2"/>
  <c r="BE166" i="2"/>
  <c r="BE171" i="2"/>
  <c r="BE186" i="2"/>
  <c r="BE254" i="2"/>
  <c r="BE95" i="2"/>
  <c r="BE131" i="2"/>
  <c r="J55" i="2"/>
  <c r="F89" i="2"/>
  <c r="BE277" i="2"/>
  <c r="J52" i="2"/>
  <c r="BE184" i="2"/>
  <c r="BE268" i="2"/>
  <c r="BE235" i="2"/>
  <c r="BE241" i="2"/>
  <c r="E82" i="2"/>
  <c r="BE139" i="2"/>
  <c r="BE199" i="2"/>
  <c r="BE283" i="2"/>
  <c r="J88" i="2"/>
  <c r="BE120" i="2"/>
  <c r="BE178" i="2"/>
  <c r="BE258" i="2"/>
  <c r="BE137" i="2"/>
  <c r="F88" i="2"/>
  <c r="BE181" i="2"/>
  <c r="BE189" i="2"/>
  <c r="BE231" i="2"/>
  <c r="BE248" i="2"/>
  <c r="BE252" i="2"/>
  <c r="BE141" i="2"/>
  <c r="BE224" i="2"/>
  <c r="BE263" i="2"/>
  <c r="BE133" i="2"/>
  <c r="BE152" i="2"/>
  <c r="BE286" i="2"/>
  <c r="BE144" i="2"/>
  <c r="BE156" i="2"/>
  <c r="BE163" i="2"/>
  <c r="BE256" i="2"/>
  <c r="BE265" i="2"/>
  <c r="BE279" i="2"/>
  <c r="BE280" i="2"/>
  <c r="BE124" i="2"/>
  <c r="BE158" i="2"/>
  <c r="BE168" i="2"/>
  <c r="BE173" i="2"/>
  <c r="BE197" i="2"/>
  <c r="BE261" i="2"/>
  <c r="BE271" i="2"/>
  <c r="BE273" i="2"/>
  <c r="F35" i="2"/>
  <c r="BB55" i="1"/>
  <c r="F34" i="3"/>
  <c r="BA56" i="1" s="1"/>
  <c r="F37" i="3"/>
  <c r="BD56" i="1" s="1"/>
  <c r="J34" i="3"/>
  <c r="AW56" i="1"/>
  <c r="F36" i="3"/>
  <c r="BC56" i="1"/>
  <c r="J34" i="2"/>
  <c r="AW55" i="1" s="1"/>
  <c r="F34" i="2"/>
  <c r="BA55" i="1" s="1"/>
  <c r="F34" i="4"/>
  <c r="BA57" i="1"/>
  <c r="F36" i="2"/>
  <c r="BC55" i="1"/>
  <c r="F35" i="3"/>
  <c r="BB56" i="1" s="1"/>
  <c r="F37" i="2"/>
  <c r="BD55" i="1" s="1"/>
  <c r="F37" i="4"/>
  <c r="BD57" i="1"/>
  <c r="J34" i="4"/>
  <c r="AW57" i="1"/>
  <c r="F36" i="4"/>
  <c r="BC57" i="1" s="1"/>
  <c r="F35" i="4"/>
  <c r="BB57" i="1" s="1"/>
  <c r="P85" i="3" l="1"/>
  <c r="P84" i="3"/>
  <c r="AU56" i="1" s="1"/>
  <c r="T85" i="3"/>
  <c r="T84" i="3"/>
  <c r="R85" i="3"/>
  <c r="R84" i="3"/>
  <c r="BK85" i="3"/>
  <c r="J85" i="3"/>
  <c r="J60" i="3"/>
  <c r="BK275" i="2"/>
  <c r="J275" i="2"/>
  <c r="J70" i="2"/>
  <c r="T275" i="2"/>
  <c r="R93" i="2"/>
  <c r="T93" i="2"/>
  <c r="T92" i="2"/>
  <c r="R275" i="2"/>
  <c r="P93" i="2"/>
  <c r="P275" i="2"/>
  <c r="BK80" i="4"/>
  <c r="J80" i="4"/>
  <c r="J59" i="4"/>
  <c r="BK92" i="2"/>
  <c r="J92" i="2"/>
  <c r="J59" i="2"/>
  <c r="BB54" i="1"/>
  <c r="AX54" i="1"/>
  <c r="F33" i="2"/>
  <c r="AZ55" i="1"/>
  <c r="BC54" i="1"/>
  <c r="AY54" i="1"/>
  <c r="J33" i="2"/>
  <c r="AV55" i="1"/>
  <c r="AT55" i="1" s="1"/>
  <c r="BA54" i="1"/>
  <c r="W30" i="1"/>
  <c r="J33" i="4"/>
  <c r="AV57" i="1"/>
  <c r="AT57" i="1"/>
  <c r="BD54" i="1"/>
  <c r="W33" i="1"/>
  <c r="F33" i="4"/>
  <c r="AZ57" i="1"/>
  <c r="F33" i="3"/>
  <c r="AZ56" i="1"/>
  <c r="J33" i="3"/>
  <c r="AV56" i="1"/>
  <c r="AT56" i="1"/>
  <c r="P92" i="2" l="1"/>
  <c r="AU55" i="1"/>
  <c r="R92" i="2"/>
  <c r="BK84" i="3"/>
  <c r="J84" i="3"/>
  <c r="J59" i="3"/>
  <c r="AU54" i="1"/>
  <c r="J30" i="4"/>
  <c r="AG57" i="1" s="1"/>
  <c r="AZ54" i="1"/>
  <c r="W29" i="1"/>
  <c r="W32" i="1"/>
  <c r="AW54" i="1"/>
  <c r="AK30" i="1"/>
  <c r="W31" i="1"/>
  <c r="J30" i="2"/>
  <c r="AG55" i="1" s="1"/>
  <c r="J39" i="4" l="1"/>
  <c r="J39" i="2"/>
  <c r="AN55" i="1"/>
  <c r="AN57" i="1"/>
  <c r="AV54" i="1"/>
  <c r="AK29" i="1"/>
  <c r="J30" i="3"/>
  <c r="AG56" i="1"/>
  <c r="AN56" i="1"/>
  <c r="J39" i="3" l="1"/>
  <c r="AT54" i="1"/>
  <c r="AG54" i="1"/>
  <c r="AK26" i="1"/>
  <c r="AN54" i="1" l="1"/>
  <c r="AK35" i="1"/>
</calcChain>
</file>

<file path=xl/sharedStrings.xml><?xml version="1.0" encoding="utf-8"?>
<sst xmlns="http://schemas.openxmlformats.org/spreadsheetml/2006/main" count="3466" uniqueCount="718">
  <si>
    <t>Export Komplet</t>
  </si>
  <si>
    <t>VZ</t>
  </si>
  <si>
    <t>2.0</t>
  </si>
  <si>
    <t>ZAMOK</t>
  </si>
  <si>
    <t>False</t>
  </si>
  <si>
    <t>{e851e175-d1b7-4d6f-a7af-38eb778f3e72}</t>
  </si>
  <si>
    <t>0,01</t>
  </si>
  <si>
    <t>21</t>
  </si>
  <si>
    <t>12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</si>
  <si>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</si>
  <si>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</si>
  <si>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</si>
  <si>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</si>
  <si>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</si>
  <si>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250205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</si>
  <si>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</si>
  <si>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</si>
  <si>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Oprava schodů Malé stupně se zajištěním opěrné zdi</t>
  </si>
  <si>
    <t>KSO:</t>
  </si>
  <si>
    <t/>
  </si>
  <si>
    <t>CC-CZ:</t>
  </si>
  <si>
    <t>Místo:</t>
  </si>
  <si>
    <t xml:space="preserve"> </t>
  </si>
  <si>
    <t>Datum:</t>
  </si>
  <si>
    <t>7. 2. 2025</t>
  </si>
  <si>
    <t>Zadavatel:</t>
  </si>
  <si>
    <t>IČ:</t>
  </si>
  <si>
    <t>DIČ:</t>
  </si>
  <si>
    <t>Účastník: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</si>
  <si>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</si>
  <si>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</si>
  <si>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</si>
  <si>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</si>
  <si>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</si>
  <si>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</si>
  <si>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</si>
  <si>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</si>
  <si>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</si>
  <si>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</si>
  <si>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</si>
  <si>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</si>
  <si>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</si>
  <si>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</si>
  <si>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</si>
  <si>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</si>
  <si>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</si>
  <si>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</si>
  <si>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</si>
  <si>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</si>
  <si>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</si>
  <si>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</si>
  <si>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</si>
  <si>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</si>
  <si>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</si>
  <si>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</si>
  <si>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</si>
  <si>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</si>
  <si>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</si>
  <si>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</si>
  <si>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</si>
  <si>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</si>
  <si>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</si>
  <si>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</si>
  <si>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</si>
  <si>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</si>
  <si>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</si>
  <si>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</si>
  <si>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</si>
  <si>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</si>
  <si>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</si>
  <si>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</si>
  <si>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</si>
  <si>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</si>
  <si>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</si>
  <si>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</si>
  <si>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Schody oprava</t>
  </si>
  <si>
    <t>STA</t>
  </si>
  <si>
    <t>1</t>
  </si>
  <si>
    <t>{58772bc1-c3de-400b-99c5-2429e2a7dbd9}</t>
  </si>
  <si>
    <t>2</t>
  </si>
  <si>
    <t>SO 02</t>
  </si>
  <si>
    <t>Železobetonové rámy zdi</t>
  </si>
  <si>
    <t>{e132a674-3403-4c8d-b473-e99cf25431bc}</t>
  </si>
  <si>
    <t>VON</t>
  </si>
  <si>
    <t>Vedlejší a ostatní náklady</t>
  </si>
  <si>
    <t>{ac6db132-336c-4318-b0d3-d8ee34f93c6e}</t>
  </si>
  <si>
    <t>KRYCÍ LIST SOUPISU PRACÍ</t>
  </si>
  <si>
    <t>Objekt:</t>
  </si>
  <si>
    <t>SO 01 - Schody oprava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</si>
  <si>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</si>
  <si>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</si>
  <si>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</si>
  <si>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</si>
  <si>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</si>
  <si>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</si>
  <si>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</si>
  <si>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</si>
  <si>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</si>
  <si>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5 - Komunikace pozemní</t>
  </si>
  <si>
    <t xml:space="preserve">    6 - Úpravy povrchů, podlahy a osazování výplní</t>
  </si>
  <si>
    <t xml:space="preserve">    9 - Ostatní konstrukce a práce, bourání</t>
  </si>
  <si>
    <t xml:space="preserve">    997 - Doprava suti a vybouraných hmot</t>
  </si>
  <si>
    <t xml:space="preserve">    998 - Přesun hmot</t>
  </si>
  <si>
    <t>PSV - Práce a dodávky PSV</t>
  </si>
  <si>
    <t xml:space="preserve">    767 - Konstrukce zámečnické</t>
  </si>
  <si>
    <t xml:space="preserve">    783 - Dokončovací práce - nátěry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</si>
  <si>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</si>
  <si>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</si>
  <si>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</si>
  <si>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</si>
  <si>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</si>
  <si>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</si>
  <si>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</si>
  <si>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</si>
  <si>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</si>
  <si>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</si>
  <si>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</si>
  <si>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</si>
  <si>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</si>
  <si>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</si>
  <si>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</si>
  <si>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</si>
  <si>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</si>
  <si>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</si>
  <si>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113106111</t>
  </si>
  <si>
    <t>Rozebrání dlažeb komunikací pro pěší s přemístěním hmot na skládku na vzdálenost do 3 m nebo s naložením na dopravní prostředek s ložem z kameniva nebo živice a s jakoukoliv výplní spár ručně z mozaiky</t>
  </si>
  <si>
    <t>m2</t>
  </si>
  <si>
    <t>CS ÚRS 2025 01</t>
  </si>
  <si>
    <t>4</t>
  </si>
  <si>
    <t>-919030119</t>
  </si>
  <si>
    <t>Online PSC</t>
  </si>
  <si>
    <t>https://podminky.urs.cz/item/CS_URS_2025_01/113106111</t>
  </si>
  <si>
    <t>VV</t>
  </si>
  <si>
    <t>podesta 2</t>
  </si>
  <si>
    <t>25,1</t>
  </si>
  <si>
    <t>p. 3</t>
  </si>
  <si>
    <t>17,3</t>
  </si>
  <si>
    <t>p. 4+5</t>
  </si>
  <si>
    <t>83,5</t>
  </si>
  <si>
    <t>p. 6</t>
  </si>
  <si>
    <t>2,1</t>
  </si>
  <si>
    <t>p. 7</t>
  </si>
  <si>
    <t>3,5</t>
  </si>
  <si>
    <t>p. 8</t>
  </si>
  <si>
    <t>3,6</t>
  </si>
  <si>
    <t>p. 9</t>
  </si>
  <si>
    <t>p. 10</t>
  </si>
  <si>
    <t>2,4</t>
  </si>
  <si>
    <t>p. 11</t>
  </si>
  <si>
    <t>2,8</t>
  </si>
  <si>
    <t>p. 12</t>
  </si>
  <si>
    <t>2,3</t>
  </si>
  <si>
    <t>p. 13</t>
  </si>
  <si>
    <t>46,2</t>
  </si>
  <si>
    <t>Součet</t>
  </si>
  <si>
    <t>113107122</t>
  </si>
  <si>
    <t>Odstranění podkladů nebo krytů ručně s přemístěním hmot na skládku na vzdálenost do 3 m nebo s naložením na dopravní prostředek z kameniva hrubého drceného, o tl. vrstvy přes 100 do 200 mm</t>
  </si>
  <si>
    <t>-832146006</t>
  </si>
  <si>
    <t>https://podminky.urs.cz/item/CS_URS_2025_01/113107122</t>
  </si>
  <si>
    <t>Odstranění podloží vrstvy štěrkovité zeminy stávající chodníkové dlažby tl. 15 cm</t>
  </si>
  <si>
    <t>192,4</t>
  </si>
  <si>
    <t>3</t>
  </si>
  <si>
    <t>131213701</t>
  </si>
  <si>
    <t>Hloubení nezapažených jam ručně s urovnáním dna do předepsaného profilu a spádu v hornině třídy těžitelnosti I skupiny 3 soudržných</t>
  </si>
  <si>
    <t>m3</t>
  </si>
  <si>
    <t>1775699823</t>
  </si>
  <si>
    <t>https://podminky.urs.cz/item/CS_URS_2025_01/131213701</t>
  </si>
  <si>
    <t>Hloubení jam pro základ zdi</t>
  </si>
  <si>
    <t>2,0</t>
  </si>
  <si>
    <t>Odtěžení podloží kam. stupňů tl. 15 cm</t>
  </si>
  <si>
    <t>66,54*(0,3+0,15)</t>
  </si>
  <si>
    <t>162211201</t>
  </si>
  <si>
    <t>Vodorovné přemístění výkopku nebo sypaniny nošením s vyprázdněním nádoby na hromady nebo do dopravního prostředku na vzdálenost do 10 m z horniny třídy těžitelnosti I, skupiny 1 až 3</t>
  </si>
  <si>
    <t>1864660433</t>
  </si>
  <si>
    <t>https://podminky.urs.cz/item/CS_URS_2025_01/162211201</t>
  </si>
  <si>
    <t>5</t>
  </si>
  <si>
    <t>162211209</t>
  </si>
  <si>
    <t>Vodorovné přemístění výkopku nebo sypaniny nošením s vyprázdněním nádoby na hromady nebo do dopravního prostředku na vzdálenost do 10 m Příplatek za každých dalších 10 m k ceně -1201</t>
  </si>
  <si>
    <t>-993769938</t>
  </si>
  <si>
    <t>https://podminky.urs.cz/item/CS_URS_2025_01/162211209</t>
  </si>
  <si>
    <t xml:space="preserve">celkem cca 80 m </t>
  </si>
  <si>
    <t>31,943*7</t>
  </si>
  <si>
    <t>6</t>
  </si>
  <si>
    <t>167111101</t>
  </si>
  <si>
    <t>Nakládání, skládání a překládání neulehlého výkopku nebo sypaniny ručně nakládání, z hornin třídy těžitelnosti I, skupiny 1 až 3</t>
  </si>
  <si>
    <t>-1405151133</t>
  </si>
  <si>
    <t>https://podminky.urs.cz/item/CS_URS_2025_01/167111101</t>
  </si>
  <si>
    <t>7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</si>
  <si>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</si>
  <si>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</si>
  <si>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2030850405</t>
  </si>
  <si>
    <t>https://podminky.urs.cz/item/CS_URS_2025_01/162751117</t>
  </si>
  <si>
    <t>8</t>
  </si>
  <si>
    <t>162751119</t>
  </si>
  <si>
    <t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m</t>
  </si>
  <si>
    <t>-2001507265</t>
  </si>
  <si>
    <t>https://podminky.urs.cz/item/CS_URS_2025_01/162751119</t>
  </si>
  <si>
    <t>31,943*10</t>
  </si>
  <si>
    <t>9</t>
  </si>
  <si>
    <t>171201221</t>
  </si>
  <si>
    <t>Poplatek za uložení stavebního odpadu na skládce (skládkovné) zeminy a kamení zatříděného do Katalogu odpadů pod kódem 17 05 04</t>
  </si>
  <si>
    <t>t</t>
  </si>
  <si>
    <t>-1788214246</t>
  </si>
  <si>
    <t>https://podminky.urs.cz/item/CS_URS_2025_01/171201221</t>
  </si>
  <si>
    <t>31,943*2,0</t>
  </si>
  <si>
    <t>Zakládání</t>
  </si>
  <si>
    <t>10</t>
  </si>
  <si>
    <t>273321116</t>
  </si>
  <si>
    <t>Základové konstrukce z betonu železového desky ve výkopu nebo na hlavách pilot C 20/25</t>
  </si>
  <si>
    <t>-207082218</t>
  </si>
  <si>
    <t>https://podminky.urs.cz/item/CS_URS_2025_01/273321116</t>
  </si>
  <si>
    <t>Beton podklad. kam. stupňů C20/25 X0</t>
  </si>
  <si>
    <t>11</t>
  </si>
  <si>
    <t>273354111</t>
  </si>
  <si>
    <t>Bednění základových konstrukcí desek zřízení</t>
  </si>
  <si>
    <t>-548605907</t>
  </si>
  <si>
    <t>https://podminky.urs.cz/item/CS_URS_2025_01/273354111</t>
  </si>
  <si>
    <t>Bednění čela podklad. betonu kam. stupňů</t>
  </si>
  <si>
    <t>66,54*0,15</t>
  </si>
  <si>
    <t>273354191</t>
  </si>
  <si>
    <t>Bednění základových konstrukcí desek Příplatek k ceně za zakřivení základu</t>
  </si>
  <si>
    <t>-438925518</t>
  </si>
  <si>
    <t>https://podminky.urs.cz/item/CS_URS_2025_01/273354191</t>
  </si>
  <si>
    <t>13</t>
  </si>
  <si>
    <t>273354211</t>
  </si>
  <si>
    <t>Bednění základových konstrukcí desek odstranění bednění</t>
  </si>
  <si>
    <t>823899134</t>
  </si>
  <si>
    <t>https://podminky.urs.cz/item/CS_URS_2025_01/273354211</t>
  </si>
  <si>
    <t>14</t>
  </si>
  <si>
    <t>273361412</t>
  </si>
  <si>
    <t>Výztuž základových konstrukcí desek ze svařovaných sítí, hmotnosti přes 3,5 do 6 kg/m2</t>
  </si>
  <si>
    <t>927345419</t>
  </si>
  <si>
    <t>https://podminky.urs.cz/item/CS_URS_2025_01/273361412</t>
  </si>
  <si>
    <t>66,54*0,35*1,4*4,44/1000</t>
  </si>
  <si>
    <t>15</t>
  </si>
  <si>
    <t>274321118</t>
  </si>
  <si>
    <t>Základové konstrukce z betonu železového pásy, prahy ze ŽB C 30/37</t>
  </si>
  <si>
    <t>-671763239</t>
  </si>
  <si>
    <t>https://podminky.urs.cz/item/CS_URS_2025_01/274321118</t>
  </si>
  <si>
    <t>7,85*0,8*0,5</t>
  </si>
  <si>
    <t>16</t>
  </si>
  <si>
    <t>274321191</t>
  </si>
  <si>
    <t>Základové konstrukce z betonu železového pásy Příplatek k cenám za betonáž malého rozsahu do 25 m3</t>
  </si>
  <si>
    <t>1856044603</t>
  </si>
  <si>
    <t>https://podminky.urs.cz/item/CS_URS_2025_01/274321191</t>
  </si>
  <si>
    <t>17</t>
  </si>
  <si>
    <t>274354111</t>
  </si>
  <si>
    <t>Bednění základových konstrukcí pasů, prahů - zřízení</t>
  </si>
  <si>
    <t>-1497179606</t>
  </si>
  <si>
    <t>https://podminky.urs.cz/item/CS_URS_2025_01/274354111</t>
  </si>
  <si>
    <t>7,85*0,8*2</t>
  </si>
  <si>
    <t>18</t>
  </si>
  <si>
    <t>274354211</t>
  </si>
  <si>
    <t>Bednění základových konstrukcí pasů, prahů - odstranění</t>
  </si>
  <si>
    <t>-1954292748</t>
  </si>
  <si>
    <t>https://podminky.urs.cz/item/CS_URS_2025_01/274354211</t>
  </si>
  <si>
    <t>19</t>
  </si>
  <si>
    <t>274361116</t>
  </si>
  <si>
    <t>Výztuž základových konstrukcí pasů, prahů z betonářské oceli 10 505 (R) nebo BSt 500</t>
  </si>
  <si>
    <t>417667240</t>
  </si>
  <si>
    <t>https://podminky.urs.cz/item/CS_URS_2025_01/274361116</t>
  </si>
  <si>
    <t>Výztuž základu zdi a tvárnic zdi</t>
  </si>
  <si>
    <t>0,328</t>
  </si>
  <si>
    <t>Svislé a kompletní konstrukce</t>
  </si>
  <si>
    <t>20</t>
  </si>
  <si>
    <t>327231159</t>
  </si>
  <si>
    <t>Zdivo nadzákladové z cihel, na cementovou maltu MC30</t>
  </si>
  <si>
    <t>-2142393532</t>
  </si>
  <si>
    <t>https://podminky.urs.cz/item/CS_URS_2025_01/327231159</t>
  </si>
  <si>
    <t>20*2,5*0,5</t>
  </si>
  <si>
    <t>348272115</t>
  </si>
  <si>
    <t>Ploty z tvárnic betonových plotová zeď na maltu cementovou včetně spárování současně při zdění z tvarovek pro omítnutí</t>
  </si>
  <si>
    <t>-1793922933</t>
  </si>
  <si>
    <t>https://podminky.urs.cz/item/CS_URS_2025_01/348272115</t>
  </si>
  <si>
    <t>7,58*2,5</t>
  </si>
  <si>
    <t>22</t>
  </si>
  <si>
    <t>348272295</t>
  </si>
  <si>
    <t>Ploty z tvárnic betonových plotová zeď Příplatek k cenám plotového zdiva za vylití betonem C 25/30, včetně výztuže</t>
  </si>
  <si>
    <t>-1019316389</t>
  </si>
  <si>
    <t>https://podminky.urs.cz/item/CS_URS_2025_01/348272295</t>
  </si>
  <si>
    <t>23</t>
  </si>
  <si>
    <t>348272525</t>
  </si>
  <si>
    <t>Ploty z tvárnic betonových plotová stříška lepená mrazuvzdorným lepidlem z tvarovek hladkých nebo štípaných, sedlového tvaru barevných</t>
  </si>
  <si>
    <t>m</t>
  </si>
  <si>
    <t>1536401273</t>
  </si>
  <si>
    <t>https://podminky.urs.cz/item/CS_URS_2025_01/348272525</t>
  </si>
  <si>
    <t>Vodorovné konstrukce</t>
  </si>
  <si>
    <t>24</t>
  </si>
  <si>
    <t>434191421</t>
  </si>
  <si>
    <t>Ruční osazování schodišťových stupňů kamenných do zavlhlého betonu s vyspárováním styčných spár včetně přemístění z podesty</t>
  </si>
  <si>
    <t>-567201475</t>
  </si>
  <si>
    <t>https://podminky.urs.cz/item/CS_URS_2025_01/434191421</t>
  </si>
  <si>
    <t>stupňů 174/259 dl.1,98 m - 12 kusů</t>
  </si>
  <si>
    <t>1,98*12</t>
  </si>
  <si>
    <t>stupňů 189/280 dl.1,38 m - 31 kusů</t>
  </si>
  <si>
    <t>1,38*31</t>
  </si>
  <si>
    <t>Komunikace pozemní</t>
  </si>
  <si>
    <t>25</t>
  </si>
  <si>
    <t>564841011</t>
  </si>
  <si>
    <t>Podklad ze štěrkodrti ŠD s rozprostřením a zhutněním plochy jednotlivě do 100 m2, po zhutnění tl. 100-120 mm</t>
  </si>
  <si>
    <t>-1820134096</t>
  </si>
  <si>
    <t>https://podminky.urs.cz/item/CS_URS_2025_01/564841011</t>
  </si>
  <si>
    <t>26</t>
  </si>
  <si>
    <t>591412111</t>
  </si>
  <si>
    <t>Kladení dlažby z mozaiky komunikací pro pěší s vyplněním spár, s dvojím beraněním a se smetením přebytečného materiálu, s ložem tl. do 40 mm z kameniva</t>
  </si>
  <si>
    <t>1174340111</t>
  </si>
  <si>
    <t>https://podminky.urs.cz/item/CS_URS_2025_01/591412111</t>
  </si>
  <si>
    <t>27</t>
  </si>
  <si>
    <t>M</t>
  </si>
  <si>
    <t>58381099</t>
  </si>
  <si>
    <t>čedičové dlažební kostky 6x6 (4x6) cm</t>
  </si>
  <si>
    <t>-25770485</t>
  </si>
  <si>
    <t>192,4*1,02 'Přepočtené koeficientem množství</t>
  </si>
  <si>
    <t>Úpravy povrchů, podlahy a osazování výplní</t>
  </si>
  <si>
    <t>28</t>
  </si>
  <si>
    <t>628332121</t>
  </si>
  <si>
    <t>Omítka cementová zdí a valů zatřená na zdivu nebo na betonu hladká</t>
  </si>
  <si>
    <t>-1467856382</t>
  </si>
  <si>
    <t>https://podminky.urs.cz/item/CS_URS_2025_01/628332121</t>
  </si>
  <si>
    <t>7,85*2,5*2+20*2,5*2</t>
  </si>
  <si>
    <t>Ostatní konstrukce a práce, bourání</t>
  </si>
  <si>
    <t>29</t>
  </si>
  <si>
    <t>961044111</t>
  </si>
  <si>
    <t>Bourání základů z betonu prostého</t>
  </si>
  <si>
    <t>7337380</t>
  </si>
  <si>
    <t>https://podminky.urs.cz/item/CS_URS_2025_01/961044111</t>
  </si>
  <si>
    <t>Bourání základu zdi z betonu C25/30</t>
  </si>
  <si>
    <t>30</t>
  </si>
  <si>
    <t>962023491</t>
  </si>
  <si>
    <t>Bourání zdiva nadzákladového smíšeného na maltu cementovou, objemu přes 1 m3</t>
  </si>
  <si>
    <t>-780062743</t>
  </si>
  <si>
    <t>https://podminky.urs.cz/item/CS_URS_2025_01/962023491</t>
  </si>
  <si>
    <t>Bourání zdi z cihel a kamenů na MC 30</t>
  </si>
  <si>
    <t>7,85*2,5*0,4</t>
  </si>
  <si>
    <t>31</t>
  </si>
  <si>
    <t>963022819</t>
  </si>
  <si>
    <t>Uvolnění a snesení kamenných stupňů a posun na podestu ručně</t>
  </si>
  <si>
    <t>967684115</t>
  </si>
  <si>
    <t>https://podminky.urs.cz/item/CS_URS_2025_01/963022819</t>
  </si>
  <si>
    <t>32</t>
  </si>
  <si>
    <t>985331213</t>
  </si>
  <si>
    <t>Dodatečné vlepování betonářské výztuže včetně vyvrtání a vyčištění otvoru chemickou maltou průměr výztuže 12 mm</t>
  </si>
  <si>
    <t>387766218</t>
  </si>
  <si>
    <t>https://podminky.urs.cz/item/CS_URS_2025_01/985331213</t>
  </si>
  <si>
    <t>Vyvrtání a vlepení tnů do schodu R12 dl.200 mm (vrt 50mm) - 86 kusů</t>
  </si>
  <si>
    <t>0,2*86</t>
  </si>
  <si>
    <t>33</t>
  </si>
  <si>
    <t>13021013</t>
  </si>
  <si>
    <t>tyč ocelová kruhová žebírková DIN 488 jakost B500B (10 505) výztuž do betonu D 12mm</t>
  </si>
  <si>
    <t>1647299537</t>
  </si>
  <si>
    <t>17,2*0,00091 'Přepočtené koeficientem množství</t>
  </si>
  <si>
    <t>34</t>
  </si>
  <si>
    <t>985422599</t>
  </si>
  <si>
    <t>Lepení prasklin a spar kamenných stupňů schodů spodního ramene 193/270mm - kompletní provedení vč. všech dodávek dle PD, vč. provedení vrtů a dodání hadiček</t>
  </si>
  <si>
    <t>kus</t>
  </si>
  <si>
    <t>128957739</t>
  </si>
  <si>
    <t>997</t>
  </si>
  <si>
    <t>Doprava suti a vybouraných hmot</t>
  </si>
  <si>
    <t>35</t>
  </si>
  <si>
    <t>997221111</t>
  </si>
  <si>
    <t>Vodorovná doprava suti nošením s naložením a se složením ze sypkých materiálů, na vzdálenost do 50 m</t>
  </si>
  <si>
    <t>-1902616703</t>
  </si>
  <si>
    <t>https://podminky.urs.cz/item/CS_URS_2025_01/997221111</t>
  </si>
  <si>
    <t>36</t>
  </si>
  <si>
    <t>997221119</t>
  </si>
  <si>
    <t>Vodorovná doprava suti nošením s naložením a se složením ze sypkých materiálů, na vzdálenost Příplatek k ceně za každých dalších započatých 10 m přes 50 m</t>
  </si>
  <si>
    <t>1315118876</t>
  </si>
  <si>
    <t>https://podminky.urs.cz/item/CS_URS_2025_01/997221119</t>
  </si>
  <si>
    <t>190,71*3 'Přepočtené koeficientem množství</t>
  </si>
  <si>
    <t>37</t>
  </si>
  <si>
    <t>997221611</t>
  </si>
  <si>
    <t>Nakládání na dopravní prostředky pro vodorovnou dopravu suti</t>
  </si>
  <si>
    <t>-1596054442</t>
  </si>
  <si>
    <t>https://podminky.urs.cz/item/CS_URS_2025_01/997221611</t>
  </si>
  <si>
    <t>38</t>
  </si>
  <si>
    <t>997221551</t>
  </si>
  <si>
    <t>Vodorovná doprava suti bez naložení, ale se složením a s hrubým urovnáním ze sypkých materiálů, na vzdálenost do 1 km</t>
  </si>
  <si>
    <t>965123465</t>
  </si>
  <si>
    <t>https://podminky.urs.cz/item/CS_URS_2025_01/997221551</t>
  </si>
  <si>
    <t>39</t>
  </si>
  <si>
    <t>997221559</t>
  </si>
  <si>
    <t>Vodorovná doprava suti bez naložení, ale se složením a s hrubým urovnáním Příplatek k ceně za každý další započatý 1 km přes 1 km</t>
  </si>
  <si>
    <t>-656460305</t>
  </si>
  <si>
    <t>https://podminky.urs.cz/item/CS_URS_2025_01/997221559</t>
  </si>
  <si>
    <t>190,71*19 'Přepočtené koeficientem množství</t>
  </si>
  <si>
    <t>40</t>
  </si>
  <si>
    <t>997221655</t>
  </si>
  <si>
    <t>Poplatek za uložení stavebního odpadu na skládce (skládkovné) zeminy, kamení a kamenné kostky</t>
  </si>
  <si>
    <t>282946363</t>
  </si>
  <si>
    <t>https://podminky.urs.cz/item/CS_URS_2025_01/997221655</t>
  </si>
  <si>
    <t>998</t>
  </si>
  <si>
    <t>Přesun hmot</t>
  </si>
  <si>
    <t>41</t>
  </si>
  <si>
    <t>998229112</t>
  </si>
  <si>
    <t>Přesun hmot ruční pro pozemní komunikace s naložením a složením na vzdálenost do 50 m, s krytem dlážděným</t>
  </si>
  <si>
    <t>831993399</t>
  </si>
  <si>
    <t>https://podminky.urs.cz/item/CS_URS_2025_01/998229112</t>
  </si>
  <si>
    <t>42</t>
  </si>
  <si>
    <t>998229121</t>
  </si>
  <si>
    <t>Přesun hmot ruční pro pozemní komunikace s naložením a složením na vzdálenost do 50 m, s krytem Příplatek k cenám za ruční zvětšený přesun přes vymezenou vodorovnou dopravní vzdálenost za každých dalších započatých 50 m</t>
  </si>
  <si>
    <t>-1497620446</t>
  </si>
  <si>
    <t>https://podminky.urs.cz/item/CS_URS_2025_01/998229121</t>
  </si>
  <si>
    <t>PSV</t>
  </si>
  <si>
    <t>Práce a dodávky PSV</t>
  </si>
  <si>
    <t>767</t>
  </si>
  <si>
    <t>Konstrukce zámečnické</t>
  </si>
  <si>
    <t>43</t>
  </si>
  <si>
    <t>767223202</t>
  </si>
  <si>
    <t>Montáž madla v exteriéru včetně kotvení do zdi hmoždinkami po 1 m</t>
  </si>
  <si>
    <t>59633913</t>
  </si>
  <si>
    <t>https://podminky.urs.cz/item/CS_URS_2025_01/767223202</t>
  </si>
  <si>
    <t>44</t>
  </si>
  <si>
    <t>55342301</t>
  </si>
  <si>
    <t>madlo z kované pásoviny včetně protikorozních a povrchových úprav</t>
  </si>
  <si>
    <t>-983662644</t>
  </si>
  <si>
    <t>45</t>
  </si>
  <si>
    <t>998767101</t>
  </si>
  <si>
    <t>Přesun hmot pro zámečnické konstrukce stanovený z hmotnosti přesunovaného materiálu vodorovná dopravní vzdálenost do 50 m základní v objektech výšky do 6 m</t>
  </si>
  <si>
    <t>-1488687416</t>
  </si>
  <si>
    <t>https://podminky.urs.cz/item/CS_URS_2025_01/998767101</t>
  </si>
  <si>
    <t>783</t>
  </si>
  <si>
    <t>Dokončovací práce - nátěry</t>
  </si>
  <si>
    <t>46</t>
  </si>
  <si>
    <t>783813101</t>
  </si>
  <si>
    <t>Penetrační nátěr omítek</t>
  </si>
  <si>
    <t>-195783240</t>
  </si>
  <si>
    <t>https://podminky.urs.cz/item/CS_URS_2025_01/783813101</t>
  </si>
  <si>
    <t>47</t>
  </si>
  <si>
    <t>783817101</t>
  </si>
  <si>
    <t>Krycí (ochranný) nátěr omítek</t>
  </si>
  <si>
    <t>563640195</t>
  </si>
  <si>
    <t>https://podminky.urs.cz/item/CS_URS_2025_01/783817101</t>
  </si>
  <si>
    <t>SO 02 - Železobetonové rámy zdi</t>
  </si>
  <si>
    <t>-1534609740</t>
  </si>
  <si>
    <t>6*1</t>
  </si>
  <si>
    <t>-170578301</t>
  </si>
  <si>
    <t>1546076417</t>
  </si>
  <si>
    <t>6*7</t>
  </si>
  <si>
    <t>-150740192</t>
  </si>
  <si>
    <t>-1826924948</t>
  </si>
  <si>
    <t>-24906478</t>
  </si>
  <si>
    <t>6*10</t>
  </si>
  <si>
    <t>483410801</t>
  </si>
  <si>
    <t>6*2,0</t>
  </si>
  <si>
    <t>15381299</t>
  </si>
  <si>
    <t>Zemní hřebíky z IBO kotev DN 32 mm dl. 4 m včetně vrtání, včetně cementové zálivky</t>
  </si>
  <si>
    <t>85933302</t>
  </si>
  <si>
    <t>P</t>
  </si>
  <si>
    <t xml:space="preserve">Poznámka k položce:_x000D_
položka obsahuje kompletní dodávku kotvy, podle požadavků a popisu uvedených v dokumentaci pro zadání stavby; součástí je kompletní osazení kotvy, které zahrnuje všechny operace podle technologického předpisu výrobce nutné pro řádné osazení a aktivaci včetně všech pomocných mechanizmů (včetně injektování a zalití betonem, napnutí), přípravků a hmot; součástí ceny je také vrtání svorníku včetně potřebné mechanizace; příslušenství kotvy (podložky, matice, vrtací korunky a pod.), podle požadavků a popisu uvedených v dokumentaci pro zadání stavby; součástí je nasazení kotvy, včetně zaměření, součástí ceny jsou také průkazné a kontrolní zkoušky kotev, druh, délku, rozmístění a rozsah zkoušek určuje zadávací dokumentace._x000D_
</t>
  </si>
  <si>
    <t>153211004</t>
  </si>
  <si>
    <t>Zřízení stříkaného betonu skalních a poloskalních ploch průměrné tloušťky přes 150 do 200 mm</t>
  </si>
  <si>
    <t>769188356</t>
  </si>
  <si>
    <t>https://podminky.urs.cz/item/CS_URS_2025_01/153211004</t>
  </si>
  <si>
    <t>7*4,5</t>
  </si>
  <si>
    <t>58932940</t>
  </si>
  <si>
    <t>beton SB 20/25</t>
  </si>
  <si>
    <t>-654535828</t>
  </si>
  <si>
    <t>31,5*0,23 'Přepočtené koeficientem množství</t>
  </si>
  <si>
    <t>1895407537</t>
  </si>
  <si>
    <t>1,7*0,5*0,5*6</t>
  </si>
  <si>
    <t>-150929276</t>
  </si>
  <si>
    <t>(1,7*0,5*2+0,5*0,5)*6</t>
  </si>
  <si>
    <t>704027062</t>
  </si>
  <si>
    <t>379445689</t>
  </si>
  <si>
    <t>9660001</t>
  </si>
  <si>
    <t>Demontáž stávajících dřevěných vzpěr provizorního zajištění zdi, včetně odvozu a likvidace</t>
  </si>
  <si>
    <t>1710480592</t>
  </si>
  <si>
    <t>900001</t>
  </si>
  <si>
    <t>Dodávka a montáž nových provizorních vzpěr včetně demontáže a likvidace</t>
  </si>
  <si>
    <t>-2081577551</t>
  </si>
  <si>
    <t>985671115</t>
  </si>
  <si>
    <t>Výztužné rámy ze železobetonu tř. C 30/37</t>
  </si>
  <si>
    <t>1401267376</t>
  </si>
  <si>
    <t>https://podminky.urs.cz/item/CS_URS_2025_01/985671115</t>
  </si>
  <si>
    <t>(4,5*2*0,35*0,5+1,7*2*0,5*0,5)*6</t>
  </si>
  <si>
    <t>985671119</t>
  </si>
  <si>
    <t>Výztužné rámy ze železobetonu Příplatek k cenám za práci v prostoru se ztíženým přístupem</t>
  </si>
  <si>
    <t>121702953</t>
  </si>
  <si>
    <t>https://podminky.urs.cz/item/CS_URS_2025_01/985671119</t>
  </si>
  <si>
    <t>985675111</t>
  </si>
  <si>
    <t>Bednění výztužných rámů zřízení</t>
  </si>
  <si>
    <t>-2082299136</t>
  </si>
  <si>
    <t>https://podminky.urs.cz/item/CS_URS_2025_01/985675111</t>
  </si>
  <si>
    <t>(4,5*2*0,5*4+1,7*0,5*4)*6</t>
  </si>
  <si>
    <t>985675119</t>
  </si>
  <si>
    <t>Bednění výztužných rámů Příplatek k cenám za práce v prostoru se ztíženým přístupem</t>
  </si>
  <si>
    <t>703817508</t>
  </si>
  <si>
    <t>https://podminky.urs.cz/item/CS_URS_2025_01/985675119</t>
  </si>
  <si>
    <t>985675121</t>
  </si>
  <si>
    <t>Bednění výztužných rámů odstranění</t>
  </si>
  <si>
    <t>1762406471</t>
  </si>
  <si>
    <t>https://podminky.urs.cz/item/CS_URS_2025_01/985675121</t>
  </si>
  <si>
    <t>985675129</t>
  </si>
  <si>
    <t>1386494571</t>
  </si>
  <si>
    <t>https://podminky.urs.cz/item/CS_URS_2025_01/985675129</t>
  </si>
  <si>
    <t>985676112</t>
  </si>
  <si>
    <t>Výztuž výztužných rámů z oceli 10 505 (R) nebo BSt 500</t>
  </si>
  <si>
    <t>-719524067</t>
  </si>
  <si>
    <t>https://podminky.urs.cz/item/CS_URS_2025_01/985676112</t>
  </si>
  <si>
    <t>(527,6+252,8+280+281,6+281,6)/1000</t>
  </si>
  <si>
    <t>985676119</t>
  </si>
  <si>
    <t>Výztuž výztužných rámů Příplatek k cenám za práce v prostoru se ztíženým přístupem</t>
  </si>
  <si>
    <t>-1792748320</t>
  </si>
  <si>
    <t>https://podminky.urs.cz/item/CS_URS_2025_01/985676119</t>
  </si>
  <si>
    <t>998153211</t>
  </si>
  <si>
    <t>Přesun hmot pro zdi a valy samostatné se svislou nosnou konstrukcí zděnou nebo monolitickou betonovou tyčovou nebo plošnou vodorovná dopravní vzdálenost do 50 m, pro zdi ruční (bez užití mechanizace) výšky do 12 m</t>
  </si>
  <si>
    <t>1875020057</t>
  </si>
  <si>
    <t>https://podminky.urs.cz/item/CS_URS_2025_01/998153211</t>
  </si>
  <si>
    <t>998153221</t>
  </si>
  <si>
    <t>Přesun hmot pro zdi a valy samostatné se svislou nosnou konstrukcí zděnou nebo monolitickou betonovou tyčovou nebo plošnou Příplatek cenám za ruční zvětšený přesun přes vymezenou vodorovnou dopravní vzdálenost za každých dalších započatých 50 m</t>
  </si>
  <si>
    <t>-803459090</t>
  </si>
  <si>
    <t>https://podminky.urs.cz/item/CS_URS_2025_01/998153221</t>
  </si>
  <si>
    <t>VON - Vedlejší a ostatní náklady</t>
  </si>
  <si>
    <t>VRN - Vedlejší rozpočtové náklady</t>
  </si>
  <si>
    <t>VRN</t>
  </si>
  <si>
    <t>Vedlejší rozpočtové náklady</t>
  </si>
  <si>
    <t>001</t>
  </si>
  <si>
    <t>Zařízení staveniště</t>
  </si>
  <si>
    <t>1024</t>
  </si>
  <si>
    <t>-946921911</t>
  </si>
  <si>
    <t>002</t>
  </si>
  <si>
    <t>Odkop a srovnání terénu pro zařízení staveniště</t>
  </si>
  <si>
    <t>25675642</t>
  </si>
  <si>
    <t>003</t>
  </si>
  <si>
    <t>Příprava (ochrana) ploch ZS z panelů</t>
  </si>
  <si>
    <t>-2034413111</t>
  </si>
  <si>
    <t>004</t>
  </si>
  <si>
    <t>Oploceni staveniště</t>
  </si>
  <si>
    <t>891351716</t>
  </si>
  <si>
    <t>005</t>
  </si>
  <si>
    <t>Kácení stromů do průměru 50 cm, vč. odvozu a likvidace</t>
  </si>
  <si>
    <t>146341444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</si>
  <si>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</si>
  <si>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</si>
  <si>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</si>
  <si>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</si>
  <si>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</si>
  <si>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</si>
  <si>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</si>
  <si>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</si>
  <si>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</si>
  <si>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</si>
  <si>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</si>
  <si>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</si>
  <si>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</si>
  <si>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</si>
  <si>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</si>
  <si>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</si>
  <si>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OST</t>
  </si>
  <si>
    <t>Ostatní</t>
  </si>
  <si>
    <t>Soupis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</si>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</sst>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charset val="238"/>
    </font>
    <font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0" fillId="0" borderId="0" applyNumberFormat="0" applyFill="0" applyBorder="0" applyAlignment="0" applyProtection="0"/>
  </cellStyleXfs>
  <cellXfs count="32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4" xfId="0" applyBorder="1" applyAlignment="1">
      <alignment vertical="center"/>
    </xf>
    <xf numFmtId="0" fontId="17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6" xfId="0" applyBorder="1" applyAlignment="1">
      <alignment vertical="center"/>
    </xf>
    <xf numFmtId="0" fontId="0" fillId="4" borderId="8" xfId="0" applyFill="1" applyBorder="1" applyAlignment="1">
      <alignment vertical="center"/>
    </xf>
    <xf numFmtId="0" fontId="21" fillId="4" borderId="9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4" fillId="0" borderId="4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5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5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166" fontId="28" fillId="0" borderId="21" xfId="0" applyNumberFormat="1" applyFont="1" applyBorder="1" applyAlignment="1">
      <alignment vertical="center"/>
    </xf>
    <xf numFmtId="4" fontId="28" fillId="0" borderId="22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4" fontId="7" fillId="0" borderId="21" xfId="0" applyNumberFormat="1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19" xfId="0" applyFont="1" applyFill="1" applyBorder="1" applyAlignment="1">
      <alignment horizontal="center" vertical="center" wrapText="1"/>
    </xf>
    <xf numFmtId="4" fontId="23" fillId="0" borderId="0" xfId="0" applyNumberFormat="1" applyFont="1"/>
    <xf numFmtId="166" fontId="31" fillId="0" borderId="13" xfId="0" applyNumberFormat="1" applyFont="1" applyBorder="1"/>
    <xf numFmtId="166" fontId="31" fillId="0" borderId="14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4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5" xfId="0" applyFont="1" applyBorder="1"/>
    <xf numFmtId="166" fontId="8" fillId="0" borderId="0" xfId="0" applyNumberFormat="1" applyFont="1"/>
    <xf numFmtId="166" fontId="8" fillId="0" borderId="16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1" fillId="0" borderId="23" xfId="0" applyFont="1" applyBorder="1" applyAlignment="1">
      <alignment horizontal="center" vertical="center"/>
    </xf>
    <xf numFmtId="49" fontId="21" fillId="0" borderId="23" xfId="0" applyNumberFormat="1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center" vertical="center" wrapText="1"/>
    </xf>
    <xf numFmtId="167" fontId="21" fillId="0" borderId="23" xfId="0" applyNumberFormat="1" applyFont="1" applyBorder="1" applyAlignment="1">
      <alignment vertical="center"/>
    </xf>
    <xf numFmtId="4" fontId="21" fillId="2" borderId="23" xfId="0" applyNumberFormat="1" applyFont="1" applyFill="1" applyBorder="1" applyAlignment="1" applyProtection="1">
      <alignment vertical="center"/>
      <protection locked="0"/>
    </xf>
    <xf numFmtId="4" fontId="21" fillId="0" borderId="23" xfId="0" applyNumberFormat="1" applyFont="1" applyBorder="1" applyAlignment="1">
      <alignment vertical="center"/>
    </xf>
    <xf numFmtId="0" fontId="22" fillId="2" borderId="15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6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1" applyFont="1" applyAlignment="1" applyProtection="1">
      <alignment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5" xfId="0" applyBorder="1" applyAlignment="1">
      <alignment vertical="center"/>
    </xf>
    <xf numFmtId="0" fontId="9" fillId="0" borderId="4" xfId="0" applyFont="1" applyBorder="1" applyAlignment="1">
      <alignment vertical="center"/>
    </xf>
    <xf numFmtId="0" fontId="3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36" fillId="0" borderId="23" xfId="0" applyFont="1" applyBorder="1" applyAlignment="1">
      <alignment horizontal="center" vertical="center"/>
    </xf>
    <xf numFmtId="49" fontId="36" fillId="0" borderId="23" xfId="0" applyNumberFormat="1" applyFont="1" applyBorder="1" applyAlignment="1">
      <alignment horizontal="left" vertical="center" wrapText="1"/>
    </xf>
    <xf numFmtId="0" fontId="36" fillId="0" borderId="23" xfId="0" applyFont="1" applyBorder="1" applyAlignment="1">
      <alignment horizontal="left" vertical="center" wrapText="1"/>
    </xf>
    <xf numFmtId="0" fontId="36" fillId="0" borderId="23" xfId="0" applyFont="1" applyBorder="1" applyAlignment="1">
      <alignment horizontal="center" vertical="center" wrapText="1"/>
    </xf>
    <xf numFmtId="167" fontId="36" fillId="0" borderId="23" xfId="0" applyNumberFormat="1" applyFont="1" applyBorder="1" applyAlignment="1">
      <alignment vertical="center"/>
    </xf>
    <xf numFmtId="4" fontId="36" fillId="2" borderId="23" xfId="0" applyNumberFormat="1" applyFont="1" applyFill="1" applyBorder="1" applyAlignment="1" applyProtection="1">
      <alignment vertical="center"/>
      <protection locked="0"/>
    </xf>
    <xf numFmtId="4" fontId="36" fillId="0" borderId="23" xfId="0" applyNumberFormat="1" applyFont="1" applyBorder="1" applyAlignment="1">
      <alignment vertical="center"/>
    </xf>
    <xf numFmtId="0" fontId="37" fillId="0" borderId="4" xfId="0" applyFont="1" applyBorder="1" applyAlignment="1">
      <alignment vertical="center"/>
    </xf>
    <xf numFmtId="0" fontId="36" fillId="2" borderId="15" xfId="0" applyFont="1" applyFill="1" applyBorder="1" applyAlignment="1" applyProtection="1">
      <alignment horizontal="left" vertical="center"/>
      <protection locked="0"/>
    </xf>
    <xf numFmtId="0" fontId="36" fillId="0" borderId="0" xfId="0" applyFont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38" fillId="0" borderId="0" xfId="0" applyFont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22" fillId="2" borderId="20" xfId="0" applyFont="1" applyFill="1" applyBorder="1" applyAlignment="1" applyProtection="1">
      <alignment horizontal="left" vertical="center"/>
      <protection locked="0"/>
    </xf>
    <xf numFmtId="0" fontId="22" fillId="0" borderId="21" xfId="0" applyFont="1" applyBorder="1" applyAlignment="1">
      <alignment horizontal="center" vertical="center"/>
    </xf>
    <xf numFmtId="166" fontId="22" fillId="0" borderId="21" xfId="0" applyNumberFormat="1" applyFont="1" applyBorder="1" applyAlignment="1">
      <alignment vertical="center"/>
    </xf>
    <xf numFmtId="166" fontId="22" fillId="0" borderId="22" xfId="0" applyNumberFormat="1" applyFont="1" applyBorder="1" applyAlignment="1">
      <alignment vertical="center"/>
    </xf>
    <xf numFmtId="0" fontId="0" fillId="0" borderId="0" xfId="0" applyAlignment="1">
      <alignment vertical="top"/>
    </xf>
    <xf numFmtId="0" fontId="39" fillId="0" borderId="24" xfId="0" applyFont="1" applyBorder="1" applyAlignment="1">
      <alignment vertical="center" wrapText="1"/>
    </xf>
    <xf numFmtId="0" fontId="39" fillId="0" borderId="25" xfId="0" applyFont="1" applyBorder="1" applyAlignment="1">
      <alignment vertical="center" wrapText="1"/>
    </xf>
    <xf numFmtId="0" fontId="39" fillId="0" borderId="26" xfId="0" applyFont="1" applyBorder="1" applyAlignment="1">
      <alignment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2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vertical="center"/>
    </xf>
    <xf numFmtId="49" fontId="42" fillId="0" borderId="1" xfId="0" applyNumberFormat="1" applyFont="1" applyBorder="1" applyAlignment="1">
      <alignment vertical="center" wrapText="1"/>
    </xf>
    <xf numFmtId="0" fontId="39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0" xfId="0" applyFont="1" applyAlignment="1">
      <alignment vertical="top"/>
    </xf>
    <xf numFmtId="0" fontId="39" fillId="0" borderId="24" xfId="0" applyFont="1" applyBorder="1" applyAlignment="1">
      <alignment horizontal="left" vertical="center"/>
    </xf>
    <xf numFmtId="0" fontId="39" fillId="0" borderId="25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9" fillId="0" borderId="27" xfId="0" applyFont="1" applyBorder="1" applyAlignment="1">
      <alignment horizontal="left" vertical="center"/>
    </xf>
    <xf numFmtId="0" fontId="39" fillId="0" borderId="28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27" xfId="0" applyFont="1" applyBorder="1" applyAlignment="1">
      <alignment horizontal="left" vertical="center"/>
    </xf>
    <xf numFmtId="0" fontId="39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39" fillId="0" borderId="3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9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41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1" fillId="0" borderId="29" xfId="0" applyFont="1" applyBorder="1" applyAlignment="1">
      <alignment vertical="center"/>
    </xf>
    <xf numFmtId="0" fontId="42" fillId="0" borderId="1" xfId="0" applyFont="1" applyBorder="1" applyAlignment="1">
      <alignment vertical="top"/>
    </xf>
    <xf numFmtId="49" fontId="42" fillId="0" borderId="1" xfId="0" applyNumberFormat="1" applyFont="1" applyBorder="1" applyAlignment="1">
      <alignment horizontal="left" vertical="center"/>
    </xf>
    <xf numFmtId="0" fontId="48" fillId="0" borderId="27" xfId="0" applyFont="1" applyBorder="1" applyAlignment="1">
      <alignment horizontal="left" vertical="center"/>
    </xf>
    <xf numFmtId="0" fontId="49" fillId="0" borderId="1" xfId="0" applyFont="1" applyBorder="1" applyAlignment="1">
      <alignment vertical="top"/>
    </xf>
    <xf numFmtId="0" fontId="49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center" vertical="center"/>
    </xf>
    <xf numFmtId="49" fontId="49" fillId="0" borderId="1" xfId="0" applyNumberFormat="1" applyFont="1" applyBorder="1" applyAlignment="1">
      <alignment horizontal="left" vertical="center"/>
    </xf>
    <xf numFmtId="0" fontId="48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1" fillId="0" borderId="29" xfId="0" applyFont="1" applyBorder="1" applyAlignment="1">
      <alignment horizontal="left"/>
    </xf>
    <xf numFmtId="0" fontId="45" fillId="0" borderId="29" xfId="0" applyFont="1" applyBorder="1"/>
    <xf numFmtId="0" fontId="39" fillId="0" borderId="27" xfId="0" applyFont="1" applyBorder="1" applyAlignment="1">
      <alignment vertical="top"/>
    </xf>
    <xf numFmtId="0" fontId="39" fillId="0" borderId="28" xfId="0" applyFont="1" applyBorder="1" applyAlignment="1">
      <alignment vertical="top"/>
    </xf>
    <xf numFmtId="0" fontId="39" fillId="0" borderId="30" xfId="0" applyFont="1" applyBorder="1" applyAlignment="1">
      <alignment vertical="top"/>
    </xf>
    <xf numFmtId="0" fontId="39" fillId="0" borderId="29" xfId="0" applyFont="1" applyBorder="1" applyAlignment="1">
      <alignment vertical="top"/>
    </xf>
    <xf numFmtId="0" fontId="39" fillId="0" borderId="31" xfId="0" applyFont="1" applyBorder="1" applyAlignment="1">
      <alignment vertical="top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6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4" fontId="4" fillId="3" borderId="8" xfId="0" applyNumberFormat="1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42" fillId="0" borderId="1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wrapText="1"/>
    </xf>
    <xf numFmtId="0" fontId="40" fillId="0" borderId="1" xfId="0" applyFont="1" applyBorder="1" applyAlignment="1">
      <alignment horizontal="center" vertical="center" wrapText="1"/>
    </xf>
    <xf numFmtId="49" fontId="42" fillId="0" borderId="1" xfId="0" applyNumberFormat="1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41" fillId="0" borderId="29" xfId="0" applyFont="1" applyBorder="1" applyAlignment="1">
      <alignment horizontal="left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top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5_01/162751119" TargetMode="External"/><Relationship Id="rId13" Type="http://schemas.openxmlformats.org/officeDocument/2006/relationships/hyperlink" Target="https://podminky.urs.cz/item/CS_URS_2025_01/273354211" TargetMode="External"/><Relationship Id="rId18" Type="http://schemas.openxmlformats.org/officeDocument/2006/relationships/hyperlink" Target="https://podminky.urs.cz/item/CS_URS_2025_01/274354211" TargetMode="External"/><Relationship Id="rId26" Type="http://schemas.openxmlformats.org/officeDocument/2006/relationships/hyperlink" Target="https://podminky.urs.cz/item/CS_URS_2025_01/591412111" TargetMode="External"/><Relationship Id="rId39" Type="http://schemas.openxmlformats.org/officeDocument/2006/relationships/hyperlink" Target="https://podminky.urs.cz/item/CS_URS_2025_01/998229121" TargetMode="External"/><Relationship Id="rId3" Type="http://schemas.openxmlformats.org/officeDocument/2006/relationships/hyperlink" Target="https://podminky.urs.cz/item/CS_URS_2025_01/131213701" TargetMode="External"/><Relationship Id="rId21" Type="http://schemas.openxmlformats.org/officeDocument/2006/relationships/hyperlink" Target="https://podminky.urs.cz/item/CS_URS_2025_01/348272115" TargetMode="External"/><Relationship Id="rId34" Type="http://schemas.openxmlformats.org/officeDocument/2006/relationships/hyperlink" Target="https://podminky.urs.cz/item/CS_URS_2025_01/997221611" TargetMode="External"/><Relationship Id="rId42" Type="http://schemas.openxmlformats.org/officeDocument/2006/relationships/hyperlink" Target="https://podminky.urs.cz/item/CS_URS_2025_01/783813101" TargetMode="External"/><Relationship Id="rId7" Type="http://schemas.openxmlformats.org/officeDocument/2006/relationships/hyperlink" Target="https://podminky.urs.cz/item/CS_URS_2025_01/162751117" TargetMode="External"/><Relationship Id="rId12" Type="http://schemas.openxmlformats.org/officeDocument/2006/relationships/hyperlink" Target="https://podminky.urs.cz/item/CS_URS_2025_01/273354191" TargetMode="External"/><Relationship Id="rId17" Type="http://schemas.openxmlformats.org/officeDocument/2006/relationships/hyperlink" Target="https://podminky.urs.cz/item/CS_URS_2025_01/274354111" TargetMode="External"/><Relationship Id="rId25" Type="http://schemas.openxmlformats.org/officeDocument/2006/relationships/hyperlink" Target="https://podminky.urs.cz/item/CS_URS_2025_01/564841011" TargetMode="External"/><Relationship Id="rId33" Type="http://schemas.openxmlformats.org/officeDocument/2006/relationships/hyperlink" Target="https://podminky.urs.cz/item/CS_URS_2025_01/997221119" TargetMode="External"/><Relationship Id="rId38" Type="http://schemas.openxmlformats.org/officeDocument/2006/relationships/hyperlink" Target="https://podminky.urs.cz/item/CS_URS_2025_01/998229112" TargetMode="External"/><Relationship Id="rId2" Type="http://schemas.openxmlformats.org/officeDocument/2006/relationships/hyperlink" Target="https://podminky.urs.cz/item/CS_URS_2025_01/113107122" TargetMode="External"/><Relationship Id="rId16" Type="http://schemas.openxmlformats.org/officeDocument/2006/relationships/hyperlink" Target="https://podminky.urs.cz/item/CS_URS_2025_01/274321191" TargetMode="External"/><Relationship Id="rId20" Type="http://schemas.openxmlformats.org/officeDocument/2006/relationships/hyperlink" Target="https://podminky.urs.cz/item/CS_URS_2025_01/327231159" TargetMode="External"/><Relationship Id="rId29" Type="http://schemas.openxmlformats.org/officeDocument/2006/relationships/hyperlink" Target="https://podminky.urs.cz/item/CS_URS_2025_01/962023491" TargetMode="External"/><Relationship Id="rId41" Type="http://schemas.openxmlformats.org/officeDocument/2006/relationships/hyperlink" Target="https://podminky.urs.cz/item/CS_URS_2025_01/998767101" TargetMode="External"/><Relationship Id="rId1" Type="http://schemas.openxmlformats.org/officeDocument/2006/relationships/hyperlink" Target="https://podminky.urs.cz/item/CS_URS_2025_01/113106111" TargetMode="External"/><Relationship Id="rId6" Type="http://schemas.openxmlformats.org/officeDocument/2006/relationships/hyperlink" Target="https://podminky.urs.cz/item/CS_URS_2025_01/167111101" TargetMode="External"/><Relationship Id="rId11" Type="http://schemas.openxmlformats.org/officeDocument/2006/relationships/hyperlink" Target="https://podminky.urs.cz/item/CS_URS_2025_01/273354111" TargetMode="External"/><Relationship Id="rId24" Type="http://schemas.openxmlformats.org/officeDocument/2006/relationships/hyperlink" Target="https://podminky.urs.cz/item/CS_URS_2025_01/434191421" TargetMode="External"/><Relationship Id="rId32" Type="http://schemas.openxmlformats.org/officeDocument/2006/relationships/hyperlink" Target="https://podminky.urs.cz/item/CS_URS_2025_01/997221111" TargetMode="External"/><Relationship Id="rId37" Type="http://schemas.openxmlformats.org/officeDocument/2006/relationships/hyperlink" Target="https://podminky.urs.cz/item/CS_URS_2025_01/997221655" TargetMode="External"/><Relationship Id="rId40" Type="http://schemas.openxmlformats.org/officeDocument/2006/relationships/hyperlink" Target="https://podminky.urs.cz/item/CS_URS_2025_01/767223202" TargetMode="External"/><Relationship Id="rId45" Type="http://schemas.openxmlformats.org/officeDocument/2006/relationships/drawing" Target="../drawings/drawing2.xml"/><Relationship Id="rId5" Type="http://schemas.openxmlformats.org/officeDocument/2006/relationships/hyperlink" Target="https://podminky.urs.cz/item/CS_URS_2025_01/162211209" TargetMode="External"/><Relationship Id="rId15" Type="http://schemas.openxmlformats.org/officeDocument/2006/relationships/hyperlink" Target="https://podminky.urs.cz/item/CS_URS_2025_01/274321118" TargetMode="External"/><Relationship Id="rId23" Type="http://schemas.openxmlformats.org/officeDocument/2006/relationships/hyperlink" Target="https://podminky.urs.cz/item/CS_URS_2025_01/348272525" TargetMode="External"/><Relationship Id="rId28" Type="http://schemas.openxmlformats.org/officeDocument/2006/relationships/hyperlink" Target="https://podminky.urs.cz/item/CS_URS_2025_01/961044111" TargetMode="External"/><Relationship Id="rId36" Type="http://schemas.openxmlformats.org/officeDocument/2006/relationships/hyperlink" Target="https://podminky.urs.cz/item/CS_URS_2025_01/997221559" TargetMode="External"/><Relationship Id="rId10" Type="http://schemas.openxmlformats.org/officeDocument/2006/relationships/hyperlink" Target="https://podminky.urs.cz/item/CS_URS_2025_01/273321116" TargetMode="External"/><Relationship Id="rId19" Type="http://schemas.openxmlformats.org/officeDocument/2006/relationships/hyperlink" Target="https://podminky.urs.cz/item/CS_URS_2025_01/274361116" TargetMode="External"/><Relationship Id="rId31" Type="http://schemas.openxmlformats.org/officeDocument/2006/relationships/hyperlink" Target="https://podminky.urs.cz/item/CS_URS_2025_01/985331213" TargetMode="External"/><Relationship Id="rId44" Type="http://schemas.openxmlformats.org/officeDocument/2006/relationships/printerSettings" Target="../printerSettings/printerSettings2.bin"/><Relationship Id="rId4" Type="http://schemas.openxmlformats.org/officeDocument/2006/relationships/hyperlink" Target="https://podminky.urs.cz/item/CS_URS_2025_01/162211201" TargetMode="External"/><Relationship Id="rId9" Type="http://schemas.openxmlformats.org/officeDocument/2006/relationships/hyperlink" Target="https://podminky.urs.cz/item/CS_URS_2025_01/171201221" TargetMode="External"/><Relationship Id="rId14" Type="http://schemas.openxmlformats.org/officeDocument/2006/relationships/hyperlink" Target="https://podminky.urs.cz/item/CS_URS_2025_01/273361412" TargetMode="External"/><Relationship Id="rId22" Type="http://schemas.openxmlformats.org/officeDocument/2006/relationships/hyperlink" Target="https://podminky.urs.cz/item/CS_URS_2025_01/348272295" TargetMode="External"/><Relationship Id="rId27" Type="http://schemas.openxmlformats.org/officeDocument/2006/relationships/hyperlink" Target="https://podminky.urs.cz/item/CS_URS_2025_01/628332121" TargetMode="External"/><Relationship Id="rId30" Type="http://schemas.openxmlformats.org/officeDocument/2006/relationships/hyperlink" Target="https://podminky.urs.cz/item/CS_URS_2025_01/963022819" TargetMode="External"/><Relationship Id="rId35" Type="http://schemas.openxmlformats.org/officeDocument/2006/relationships/hyperlink" Target="https://podminky.urs.cz/item/CS_URS_2025_01/997221551" TargetMode="External"/><Relationship Id="rId43" Type="http://schemas.openxmlformats.org/officeDocument/2006/relationships/hyperlink" Target="https://podminky.urs.cz/item/CS_URS_2025_01/78381710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5_01/153211004" TargetMode="External"/><Relationship Id="rId13" Type="http://schemas.openxmlformats.org/officeDocument/2006/relationships/hyperlink" Target="https://podminky.urs.cz/item/CS_URS_2025_01/985671115" TargetMode="External"/><Relationship Id="rId18" Type="http://schemas.openxmlformats.org/officeDocument/2006/relationships/hyperlink" Target="https://podminky.urs.cz/item/CS_URS_2025_01/985675129" TargetMode="External"/><Relationship Id="rId3" Type="http://schemas.openxmlformats.org/officeDocument/2006/relationships/hyperlink" Target="https://podminky.urs.cz/item/CS_URS_2025_01/162211209" TargetMode="External"/><Relationship Id="rId21" Type="http://schemas.openxmlformats.org/officeDocument/2006/relationships/hyperlink" Target="https://podminky.urs.cz/item/CS_URS_2025_01/998153211" TargetMode="External"/><Relationship Id="rId7" Type="http://schemas.openxmlformats.org/officeDocument/2006/relationships/hyperlink" Target="https://podminky.urs.cz/item/CS_URS_2025_01/171201221" TargetMode="External"/><Relationship Id="rId12" Type="http://schemas.openxmlformats.org/officeDocument/2006/relationships/hyperlink" Target="https://podminky.urs.cz/item/CS_URS_2025_01/274361116" TargetMode="External"/><Relationship Id="rId17" Type="http://schemas.openxmlformats.org/officeDocument/2006/relationships/hyperlink" Target="https://podminky.urs.cz/item/CS_URS_2025_01/985675121" TargetMode="External"/><Relationship Id="rId2" Type="http://schemas.openxmlformats.org/officeDocument/2006/relationships/hyperlink" Target="https://podminky.urs.cz/item/CS_URS_2025_01/162211201" TargetMode="External"/><Relationship Id="rId16" Type="http://schemas.openxmlformats.org/officeDocument/2006/relationships/hyperlink" Target="https://podminky.urs.cz/item/CS_URS_2025_01/985675119" TargetMode="External"/><Relationship Id="rId20" Type="http://schemas.openxmlformats.org/officeDocument/2006/relationships/hyperlink" Target="https://podminky.urs.cz/item/CS_URS_2025_01/985676119" TargetMode="External"/><Relationship Id="rId1" Type="http://schemas.openxmlformats.org/officeDocument/2006/relationships/hyperlink" Target="https://podminky.urs.cz/item/CS_URS_2025_01/131213701" TargetMode="External"/><Relationship Id="rId6" Type="http://schemas.openxmlformats.org/officeDocument/2006/relationships/hyperlink" Target="https://podminky.urs.cz/item/CS_URS_2025_01/162751119" TargetMode="External"/><Relationship Id="rId11" Type="http://schemas.openxmlformats.org/officeDocument/2006/relationships/hyperlink" Target="https://podminky.urs.cz/item/CS_URS_2025_01/274354211" TargetMode="External"/><Relationship Id="rId24" Type="http://schemas.openxmlformats.org/officeDocument/2006/relationships/drawing" Target="../drawings/drawing3.xml"/><Relationship Id="rId5" Type="http://schemas.openxmlformats.org/officeDocument/2006/relationships/hyperlink" Target="https://podminky.urs.cz/item/CS_URS_2025_01/162751117" TargetMode="External"/><Relationship Id="rId15" Type="http://schemas.openxmlformats.org/officeDocument/2006/relationships/hyperlink" Target="https://podminky.urs.cz/item/CS_URS_2025_01/985675111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hyperlink" Target="https://podminky.urs.cz/item/CS_URS_2025_01/274354111" TargetMode="External"/><Relationship Id="rId19" Type="http://schemas.openxmlformats.org/officeDocument/2006/relationships/hyperlink" Target="https://podminky.urs.cz/item/CS_URS_2025_01/985676112" TargetMode="External"/><Relationship Id="rId4" Type="http://schemas.openxmlformats.org/officeDocument/2006/relationships/hyperlink" Target="https://podminky.urs.cz/item/CS_URS_2025_01/167111101" TargetMode="External"/><Relationship Id="rId9" Type="http://schemas.openxmlformats.org/officeDocument/2006/relationships/hyperlink" Target="https://podminky.urs.cz/item/CS_URS_2025_01/274321118" TargetMode="External"/><Relationship Id="rId14" Type="http://schemas.openxmlformats.org/officeDocument/2006/relationships/hyperlink" Target="https://podminky.urs.cz/item/CS_URS_2025_01/985671119" TargetMode="External"/><Relationship Id="rId22" Type="http://schemas.openxmlformats.org/officeDocument/2006/relationships/hyperlink" Target="https://podminky.urs.cz/item/CS_URS_2025_01/998153221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9"/>
  <sheetViews>
    <sheetView showGridLines="0" tabSelected="1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50000000000003" customHeight="1">
      <c r="AR2" s="275"/>
      <c r="AS2" s="275"/>
      <c r="AT2" s="275"/>
      <c r="AU2" s="275"/>
      <c r="AV2" s="275"/>
      <c r="AW2" s="275"/>
      <c r="AX2" s="275"/>
      <c r="AY2" s="275"/>
      <c r="AZ2" s="275"/>
      <c r="BA2" s="275"/>
      <c r="BB2" s="275"/>
      <c r="BC2" s="275"/>
      <c r="BD2" s="275"/>
      <c r="BE2" s="275"/>
      <c r="BS2" s="17" t="s">
        <v>6</v>
      </c>
      <c r="BT2" s="17" t="s">
        <v>7</v>
      </c>
    </row>
    <row r="3" spans="1:74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ht="24.95" customHeight="1">
      <c r="B4" s="20"/>
      <c r="D4" s="21" t="s">
        <v>9</v>
      </c>
      <c r="AR4" s="20"/>
      <c r="AS4" s="22" t="s">
        <v>10</v>
      </c>
      <c r="BE4" s="23" t="s">
        <v>11</v>
      </c>
      <c r="BS4" s="17" t="s">
        <v>12</v>
      </c>
    </row>
    <row r="5" spans="1:74" ht="12" customHeight="1">
      <c r="B5" s="20"/>
      <c r="D5" s="24" t="s">
        <v>13</v>
      </c>
      <c r="K5" s="274" t="s">
        <v>14</v>
      </c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  <c r="AF5" s="275"/>
      <c r="AG5" s="275"/>
      <c r="AH5" s="275"/>
      <c r="AI5" s="275"/>
      <c r="AJ5" s="275"/>
      <c r="AK5" s="275"/>
      <c r="AL5" s="275"/>
      <c r="AM5" s="275"/>
      <c r="AN5" s="275"/>
      <c r="AO5" s="275"/>
      <c r="AR5" s="20"/>
      <c r="BE5" s="271" t="s">
        <v>15</v>
      </c>
      <c r="BS5" s="17" t="s">
        <v>6</v>
      </c>
    </row>
    <row r="6" spans="1:74" ht="36.950000000000003" customHeight="1">
      <c r="B6" s="20"/>
      <c r="D6" s="26" t="s">
        <v>16</v>
      </c>
      <c r="K6" s="276" t="s">
        <v>17</v>
      </c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5"/>
      <c r="AM6" s="275"/>
      <c r="AN6" s="275"/>
      <c r="AO6" s="275"/>
      <c r="AR6" s="20"/>
      <c r="BE6" s="272"/>
      <c r="BS6" s="17" t="s">
        <v>6</v>
      </c>
    </row>
    <row r="7" spans="1:74" ht="12" customHeight="1">
      <c r="B7" s="20"/>
      <c r="D7" s="27" t="s">
        <v>18</v>
      </c>
      <c r="K7" s="25" t="s">
        <v>19</v>
      </c>
      <c r="AK7" s="27" t="s">
        <v>20</v>
      </c>
      <c r="AN7" s="25" t="s">
        <v>19</v>
      </c>
      <c r="AR7" s="20"/>
      <c r="BE7" s="272"/>
      <c r="BS7" s="17" t="s">
        <v>6</v>
      </c>
    </row>
    <row r="8" spans="1:74" ht="12" customHeight="1">
      <c r="B8" s="20"/>
      <c r="D8" s="27" t="s">
        <v>21</v>
      </c>
      <c r="K8" s="25" t="s">
        <v>22</v>
      </c>
      <c r="AK8" s="27" t="s">
        <v>23</v>
      </c>
      <c r="AN8" s="28" t="s">
        <v>24</v>
      </c>
      <c r="AR8" s="20"/>
      <c r="BE8" s="272"/>
      <c r="BS8" s="17" t="s">
        <v>6</v>
      </c>
    </row>
    <row r="9" spans="1:74" ht="14.45" customHeight="1">
      <c r="B9" s="20"/>
      <c r="AR9" s="20"/>
      <c r="BE9" s="272"/>
      <c r="BS9" s="17" t="s">
        <v>6</v>
      </c>
    </row>
    <row r="10" spans="1:74" ht="12" customHeight="1">
      <c r="B10" s="20"/>
      <c r="D10" s="27" t="s">
        <v>25</v>
      </c>
      <c r="AK10" s="27" t="s">
        <v>26</v>
      </c>
      <c r="AN10" s="25" t="s">
        <v>19</v>
      </c>
      <c r="AR10" s="20"/>
      <c r="BE10" s="272"/>
      <c r="BS10" s="17" t="s">
        <v>6</v>
      </c>
    </row>
    <row r="11" spans="1:74" ht="18.399999999999999" customHeight="1">
      <c r="B11" s="20"/>
      <c r="E11" s="25" t="s">
        <v>22</v>
      </c>
      <c r="AK11" s="27" t="s">
        <v>27</v>
      </c>
      <c r="AN11" s="25" t="s">
        <v>19</v>
      </c>
      <c r="AR11" s="20"/>
      <c r="BE11" s="272"/>
      <c r="BS11" s="17" t="s">
        <v>6</v>
      </c>
    </row>
    <row r="12" spans="1:74" ht="6.95" customHeight="1">
      <c r="B12" s="20"/>
      <c r="AR12" s="20"/>
      <c r="BE12" s="272"/>
      <c r="BS12" s="17" t="s">
        <v>6</v>
      </c>
    </row>
    <row r="13" spans="1:74" ht="12" customHeight="1">
      <c r="B13" s="20"/>
      <c r="D13" s="27" t="s">
        <v>28</v>
      </c>
      <c r="AK13" s="27" t="s">
        <v>26</v>
      </c>
      <c r="AN13" s="29" t="s">
        <v>29</v>
      </c>
      <c r="AR13" s="20"/>
      <c r="BE13" s="272"/>
      <c r="BS13" s="17" t="s">
        <v>6</v>
      </c>
    </row>
    <row r="14" spans="1:74" ht="12.75">
      <c r="B14" s="20"/>
      <c r="E14" s="277" t="s">
        <v>29</v>
      </c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78"/>
      <c r="T14" s="278"/>
      <c r="U14" s="278"/>
      <c r="V14" s="278"/>
      <c r="W14" s="278"/>
      <c r="X14" s="278"/>
      <c r="Y14" s="278"/>
      <c r="Z14" s="278"/>
      <c r="AA14" s="278"/>
      <c r="AB14" s="278"/>
      <c r="AC14" s="278"/>
      <c r="AD14" s="278"/>
      <c r="AE14" s="278"/>
      <c r="AF14" s="278"/>
      <c r="AG14" s="278"/>
      <c r="AH14" s="278"/>
      <c r="AI14" s="278"/>
      <c r="AJ14" s="278"/>
      <c r="AK14" s="27" t="s">
        <v>27</v>
      </c>
      <c r="AN14" s="29" t="s">
        <v>29</v>
      </c>
      <c r="AR14" s="20"/>
      <c r="BE14" s="272"/>
      <c r="BS14" s="17" t="s">
        <v>6</v>
      </c>
    </row>
    <row r="15" spans="1:74" ht="6.95" customHeight="1">
      <c r="B15" s="20"/>
      <c r="AR15" s="20"/>
      <c r="BE15" s="272"/>
      <c r="BS15" s="17" t="s">
        <v>4</v>
      </c>
    </row>
    <row r="16" spans="1:74" ht="12" customHeight="1">
      <c r="B16" s="20"/>
      <c r="D16" s="27" t="s">
        <v>30</v>
      </c>
      <c r="AK16" s="27" t="s">
        <v>26</v>
      </c>
      <c r="AN16" s="25" t="s">
        <v>19</v>
      </c>
      <c r="AR16" s="20"/>
      <c r="BE16" s="272"/>
      <c r="BS16" s="17" t="s">
        <v>4</v>
      </c>
    </row>
    <row r="17" spans="2:71" ht="18.399999999999999" customHeight="1">
      <c r="B17" s="20"/>
      <c r="E17" s="25" t="s">
        <v>22</v>
      </c>
      <c r="AK17" s="27" t="s">
        <v>27</v>
      </c>
      <c r="AN17" s="25" t="s">
        <v>19</v>
      </c>
      <c r="AR17" s="20"/>
      <c r="BE17" s="272"/>
      <c r="BS17" s="17" t="s">
        <v>31</v>
      </c>
    </row>
    <row r="18" spans="2:71" ht="6.95" customHeight="1">
      <c r="B18" s="20"/>
      <c r="AR18" s="20"/>
      <c r="BE18" s="272"/>
      <c r="BS18" s="17" t="s">
        <v>6</v>
      </c>
    </row>
    <row r="19" spans="2:71" ht="12" customHeight="1">
      <c r="B19" s="20"/>
      <c r="D19" s="27" t="s">
        <v>32</v>
      </c>
      <c r="AK19" s="27" t="s">
        <v>26</v>
      </c>
      <c r="AN19" s="25" t="s">
        <v>19</v>
      </c>
      <c r="AR19" s="20"/>
      <c r="BE19" s="272"/>
      <c r="BS19" s="17" t="s">
        <v>6</v>
      </c>
    </row>
    <row r="20" spans="2:71" ht="18.399999999999999" customHeight="1">
      <c r="B20" s="20"/>
      <c r="E20" s="25" t="s">
        <v>22</v>
      </c>
      <c r="AK20" s="27" t="s">
        <v>27</v>
      </c>
      <c r="AN20" s="25" t="s">
        <v>19</v>
      </c>
      <c r="AR20" s="20"/>
      <c r="BE20" s="272"/>
      <c r="BS20" s="17" t="s">
        <v>4</v>
      </c>
    </row>
    <row r="21" spans="2:71" ht="6.95" customHeight="1">
      <c r="B21" s="20"/>
      <c r="AR21" s="20"/>
      <c r="BE21" s="272"/>
    </row>
    <row r="22" spans="2:71" ht="12" customHeight="1">
      <c r="B22" s="20"/>
      <c r="D22" s="27" t="s">
        <v>33</v>
      </c>
      <c r="AR22" s="20"/>
      <c r="BE22" s="272"/>
    </row>
    <row r="23" spans="2:71" ht="47.25" customHeight="1">
      <c r="B23" s="20"/>
      <c r="E23" s="279" t="s">
        <v>34</v>
      </c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R23" s="20"/>
      <c r="BE23" s="272"/>
    </row>
    <row r="24" spans="2:71" ht="6.95" customHeight="1">
      <c r="B24" s="20"/>
      <c r="AR24" s="20"/>
      <c r="BE24" s="272"/>
    </row>
    <row r="25" spans="2:71" ht="6.95" customHeight="1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272"/>
    </row>
    <row r="26" spans="2:71" s="1" customFormat="1" ht="25.9" customHeight="1">
      <c r="B26" s="32"/>
      <c r="D26" s="33" t="s">
        <v>35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280">
        <f>ROUND(AG54,2)</f>
        <v>0</v>
      </c>
      <c r="AL26" s="281"/>
      <c r="AM26" s="281"/>
      <c r="AN26" s="281"/>
      <c r="AO26" s="281"/>
      <c r="AR26" s="32"/>
      <c r="BE26" s="272"/>
    </row>
    <row r="27" spans="2:71" s="1" customFormat="1" ht="6.95" customHeight="1">
      <c r="B27" s="32"/>
      <c r="AR27" s="32"/>
      <c r="BE27" s="272"/>
    </row>
    <row r="28" spans="2:71" s="1" customFormat="1" ht="12.75">
      <c r="B28" s="32"/>
      <c r="L28" s="282" t="s">
        <v>36</v>
      </c>
      <c r="M28" s="282"/>
      <c r="N28" s="282"/>
      <c r="O28" s="282"/>
      <c r="P28" s="282"/>
      <c r="W28" s="282" t="s">
        <v>37</v>
      </c>
      <c r="X28" s="282"/>
      <c r="Y28" s="282"/>
      <c r="Z28" s="282"/>
      <c r="AA28" s="282"/>
      <c r="AB28" s="282"/>
      <c r="AC28" s="282"/>
      <c r="AD28" s="282"/>
      <c r="AE28" s="282"/>
      <c r="AK28" s="282" t="s">
        <v>38</v>
      </c>
      <c r="AL28" s="282"/>
      <c r="AM28" s="282"/>
      <c r="AN28" s="282"/>
      <c r="AO28" s="282"/>
      <c r="AR28" s="32"/>
      <c r="BE28" s="272"/>
    </row>
    <row r="29" spans="2:71" s="2" customFormat="1" ht="14.45" customHeight="1">
      <c r="B29" s="36"/>
      <c r="D29" s="27" t="s">
        <v>39</v>
      </c>
      <c r="F29" s="27" t="s">
        <v>40</v>
      </c>
      <c r="L29" s="285">
        <v>0.21</v>
      </c>
      <c r="M29" s="284"/>
      <c r="N29" s="284"/>
      <c r="O29" s="284"/>
      <c r="P29" s="284"/>
      <c r="W29" s="283">
        <f>ROUND(AZ54, 2)</f>
        <v>0</v>
      </c>
      <c r="X29" s="284"/>
      <c r="Y29" s="284"/>
      <c r="Z29" s="284"/>
      <c r="AA29" s="284"/>
      <c r="AB29" s="284"/>
      <c r="AC29" s="284"/>
      <c r="AD29" s="284"/>
      <c r="AE29" s="284"/>
      <c r="AK29" s="283">
        <f>ROUND(AV54, 2)</f>
        <v>0</v>
      </c>
      <c r="AL29" s="284"/>
      <c r="AM29" s="284"/>
      <c r="AN29" s="284"/>
      <c r="AO29" s="284"/>
      <c r="AR29" s="36"/>
      <c r="BE29" s="273"/>
    </row>
    <row r="30" spans="2:71" s="2" customFormat="1" ht="14.45" customHeight="1">
      <c r="B30" s="36"/>
      <c r="F30" s="27" t="s">
        <v>41</v>
      </c>
      <c r="L30" s="285">
        <v>0.12</v>
      </c>
      <c r="M30" s="284"/>
      <c r="N30" s="284"/>
      <c r="O30" s="284"/>
      <c r="P30" s="284"/>
      <c r="W30" s="283">
        <f>ROUND(BA54, 2)</f>
        <v>0</v>
      </c>
      <c r="X30" s="284"/>
      <c r="Y30" s="284"/>
      <c r="Z30" s="284"/>
      <c r="AA30" s="284"/>
      <c r="AB30" s="284"/>
      <c r="AC30" s="284"/>
      <c r="AD30" s="284"/>
      <c r="AE30" s="284"/>
      <c r="AK30" s="283">
        <f>ROUND(AW54, 2)</f>
        <v>0</v>
      </c>
      <c r="AL30" s="284"/>
      <c r="AM30" s="284"/>
      <c r="AN30" s="284"/>
      <c r="AO30" s="284"/>
      <c r="AR30" s="36"/>
      <c r="BE30" s="273"/>
    </row>
    <row r="31" spans="2:71" s="2" customFormat="1" ht="14.45" hidden="1" customHeight="1">
      <c r="B31" s="36"/>
      <c r="F31" s="27" t="s">
        <v>42</v>
      </c>
      <c r="L31" s="285">
        <v>0.21</v>
      </c>
      <c r="M31" s="284"/>
      <c r="N31" s="284"/>
      <c r="O31" s="284"/>
      <c r="P31" s="284"/>
      <c r="W31" s="283">
        <f>ROUND(BB54, 2)</f>
        <v>0</v>
      </c>
      <c r="X31" s="284"/>
      <c r="Y31" s="284"/>
      <c r="Z31" s="284"/>
      <c r="AA31" s="284"/>
      <c r="AB31" s="284"/>
      <c r="AC31" s="284"/>
      <c r="AD31" s="284"/>
      <c r="AE31" s="284"/>
      <c r="AK31" s="283">
        <v>0</v>
      </c>
      <c r="AL31" s="284"/>
      <c r="AM31" s="284"/>
      <c r="AN31" s="284"/>
      <c r="AO31" s="284"/>
      <c r="AR31" s="36"/>
      <c r="BE31" s="273"/>
    </row>
    <row r="32" spans="2:71" s="2" customFormat="1" ht="14.45" hidden="1" customHeight="1">
      <c r="B32" s="36"/>
      <c r="F32" s="27" t="s">
        <v>43</v>
      </c>
      <c r="L32" s="285">
        <v>0.12</v>
      </c>
      <c r="M32" s="284"/>
      <c r="N32" s="284"/>
      <c r="O32" s="284"/>
      <c r="P32" s="284"/>
      <c r="W32" s="283">
        <f>ROUND(BC54, 2)</f>
        <v>0</v>
      </c>
      <c r="X32" s="284"/>
      <c r="Y32" s="284"/>
      <c r="Z32" s="284"/>
      <c r="AA32" s="284"/>
      <c r="AB32" s="284"/>
      <c r="AC32" s="284"/>
      <c r="AD32" s="284"/>
      <c r="AE32" s="284"/>
      <c r="AK32" s="283">
        <v>0</v>
      </c>
      <c r="AL32" s="284"/>
      <c r="AM32" s="284"/>
      <c r="AN32" s="284"/>
      <c r="AO32" s="284"/>
      <c r="AR32" s="36"/>
      <c r="BE32" s="273"/>
    </row>
    <row r="33" spans="2:44" s="2" customFormat="1" ht="14.45" hidden="1" customHeight="1">
      <c r="B33" s="36"/>
      <c r="F33" s="27" t="s">
        <v>44</v>
      </c>
      <c r="L33" s="285">
        <v>0</v>
      </c>
      <c r="M33" s="284"/>
      <c r="N33" s="284"/>
      <c r="O33" s="284"/>
      <c r="P33" s="284"/>
      <c r="W33" s="283">
        <f>ROUND(BD54, 2)</f>
        <v>0</v>
      </c>
      <c r="X33" s="284"/>
      <c r="Y33" s="284"/>
      <c r="Z33" s="284"/>
      <c r="AA33" s="284"/>
      <c r="AB33" s="284"/>
      <c r="AC33" s="284"/>
      <c r="AD33" s="284"/>
      <c r="AE33" s="284"/>
      <c r="AK33" s="283">
        <v>0</v>
      </c>
      <c r="AL33" s="284"/>
      <c r="AM33" s="284"/>
      <c r="AN33" s="284"/>
      <c r="AO33" s="284"/>
      <c r="AR33" s="36"/>
    </row>
    <row r="34" spans="2:44" s="1" customFormat="1" ht="6.95" customHeight="1">
      <c r="B34" s="32"/>
      <c r="AR34" s="32"/>
    </row>
    <row r="35" spans="2:44" s="1" customFormat="1" ht="25.9" customHeight="1">
      <c r="B35" s="32"/>
      <c r="C35" s="37"/>
      <c r="D35" s="38" t="s">
        <v>45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46</v>
      </c>
      <c r="U35" s="39"/>
      <c r="V35" s="39"/>
      <c r="W35" s="39"/>
      <c r="X35" s="286" t="s">
        <v>47</v>
      </c>
      <c r="Y35" s="287"/>
      <c r="Z35" s="287"/>
      <c r="AA35" s="287"/>
      <c r="AB35" s="287"/>
      <c r="AC35" s="39"/>
      <c r="AD35" s="39"/>
      <c r="AE35" s="39"/>
      <c r="AF35" s="39"/>
      <c r="AG35" s="39"/>
      <c r="AH35" s="39"/>
      <c r="AI35" s="39"/>
      <c r="AJ35" s="39"/>
      <c r="AK35" s="288">
        <f>SUM(AK26:AK33)</f>
        <v>0</v>
      </c>
      <c r="AL35" s="287"/>
      <c r="AM35" s="287"/>
      <c r="AN35" s="287"/>
      <c r="AO35" s="289"/>
      <c r="AP35" s="37"/>
      <c r="AQ35" s="37"/>
      <c r="AR35" s="32"/>
    </row>
    <row r="36" spans="2:44" s="1" customFormat="1" ht="6.95" customHeight="1">
      <c r="B36" s="32"/>
      <c r="AR36" s="32"/>
    </row>
    <row r="37" spans="2:44" s="1" customFormat="1" ht="6.95" customHeight="1">
      <c r="B37" s="41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32"/>
    </row>
    <row r="41" spans="2:44" s="1" customFormat="1" ht="6.95" customHeight="1">
      <c r="B41" s="43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32"/>
    </row>
    <row r="42" spans="2:44" s="1" customFormat="1" ht="24.95" customHeight="1">
      <c r="B42" s="32"/>
      <c r="C42" s="21" t="s">
        <v>48</v>
      </c>
      <c r="AR42" s="32"/>
    </row>
    <row r="43" spans="2:44" s="1" customFormat="1" ht="6.95" customHeight="1">
      <c r="B43" s="32"/>
      <c r="AR43" s="32"/>
    </row>
    <row r="44" spans="2:44" s="3" customFormat="1" ht="12" customHeight="1">
      <c r="B44" s="45"/>
      <c r="C44" s="27" t="s">
        <v>13</v>
      </c>
      <c r="L44" s="3" t="str">
        <f>K5</f>
        <v>250205</v>
      </c>
      <c r="AR44" s="45"/>
    </row>
    <row r="45" spans="2:44" s="4" customFormat="1" ht="36.950000000000003" customHeight="1">
      <c r="B45" s="46"/>
      <c r="C45" s="47" t="s">
        <v>16</v>
      </c>
      <c r="L45" s="290" t="str">
        <f>K6</f>
        <v>Oprava schodů Malé stupně se zajištěním opěrné zdi</v>
      </c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1"/>
      <c r="AE45" s="291"/>
      <c r="AF45" s="291"/>
      <c r="AG45" s="291"/>
      <c r="AH45" s="291"/>
      <c r="AI45" s="291"/>
      <c r="AJ45" s="291"/>
      <c r="AK45" s="291"/>
      <c r="AL45" s="291"/>
      <c r="AM45" s="291"/>
      <c r="AN45" s="291"/>
      <c r="AO45" s="291"/>
      <c r="AR45" s="46"/>
    </row>
    <row r="46" spans="2:44" s="1" customFormat="1" ht="6.95" customHeight="1">
      <c r="B46" s="32"/>
      <c r="AR46" s="32"/>
    </row>
    <row r="47" spans="2:44" s="1" customFormat="1" ht="12" customHeight="1">
      <c r="B47" s="32"/>
      <c r="C47" s="27" t="s">
        <v>21</v>
      </c>
      <c r="L47" s="48" t="str">
        <f>IF(K8="","",K8)</f>
        <v xml:space="preserve"> </v>
      </c>
      <c r="AI47" s="27" t="s">
        <v>23</v>
      </c>
      <c r="AM47" s="292" t="str">
        <f>IF(AN8= "","",AN8)</f>
        <v>7. 2. 2025</v>
      </c>
      <c r="AN47" s="292"/>
      <c r="AR47" s="32"/>
    </row>
    <row r="48" spans="2:44" s="1" customFormat="1" ht="6.95" customHeight="1">
      <c r="B48" s="32"/>
      <c r="AR48" s="32"/>
    </row>
    <row r="49" spans="1:91" s="1" customFormat="1" ht="15.2" customHeight="1">
      <c r="B49" s="32"/>
      <c r="C49" s="27" t="s">
        <v>25</v>
      </c>
      <c r="L49" s="3" t="str">
        <f>IF(E11= "","",E11)</f>
        <v xml:space="preserve"> </v>
      </c>
      <c r="AI49" s="27" t="s">
        <v>30</v>
      </c>
      <c r="AM49" s="293" t="str">
        <f>IF(E17="","",E17)</f>
        <v xml:space="preserve"> </v>
      </c>
      <c r="AN49" s="294"/>
      <c r="AO49" s="294"/>
      <c r="AP49" s="294"/>
      <c r="AR49" s="32"/>
      <c r="AS49" s="295" t="s">
        <v>49</v>
      </c>
      <c r="AT49" s="296"/>
      <c r="AU49" s="50"/>
      <c r="AV49" s="50"/>
      <c r="AW49" s="50"/>
      <c r="AX49" s="50"/>
      <c r="AY49" s="50"/>
      <c r="AZ49" s="50"/>
      <c r="BA49" s="50"/>
      <c r="BB49" s="50"/>
      <c r="BC49" s="50"/>
      <c r="BD49" s="51"/>
    </row>
    <row r="50" spans="1:91" s="1" customFormat="1" ht="15.2" customHeight="1">
      <c r="B50" s="32"/>
      <c r="C50" s="27" t="s">
        <v>28</v>
      </c>
      <c r="L50" s="3" t="str">
        <f>IF(E14= "Vyplň údaj","",E14)</f>
        <v/>
      </c>
      <c r="AI50" s="27" t="s">
        <v>32</v>
      </c>
      <c r="AM50" s="293" t="str">
        <f>IF(E20="","",E20)</f>
        <v xml:space="preserve"> </v>
      </c>
      <c r="AN50" s="294"/>
      <c r="AO50" s="294"/>
      <c r="AP50" s="294"/>
      <c r="AR50" s="32"/>
      <c r="AS50" s="297"/>
      <c r="AT50" s="298"/>
      <c r="BD50" s="53"/>
    </row>
    <row r="51" spans="1:91" s="1" customFormat="1" ht="10.9" customHeight="1">
      <c r="B51" s="32"/>
      <c r="AR51" s="32"/>
      <c r="AS51" s="297"/>
      <c r="AT51" s="298"/>
      <c r="BD51" s="53"/>
    </row>
    <row r="52" spans="1:91" s="1" customFormat="1" ht="29.25" customHeight="1">
      <c r="B52" s="32"/>
      <c r="C52" s="299" t="s">
        <v>50</v>
      </c>
      <c r="D52" s="300"/>
      <c r="E52" s="300"/>
      <c r="F52" s="300"/>
      <c r="G52" s="300"/>
      <c r="H52" s="54"/>
      <c r="I52" s="301" t="s">
        <v>51</v>
      </c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302" t="s">
        <v>52</v>
      </c>
      <c r="AH52" s="300"/>
      <c r="AI52" s="300"/>
      <c r="AJ52" s="300"/>
      <c r="AK52" s="300"/>
      <c r="AL52" s="300"/>
      <c r="AM52" s="300"/>
      <c r="AN52" s="301" t="s">
        <v>53</v>
      </c>
      <c r="AO52" s="300"/>
      <c r="AP52" s="300"/>
      <c r="AQ52" s="55" t="s">
        <v>54</v>
      </c>
      <c r="AR52" s="32"/>
      <c r="AS52" s="56" t="s">
        <v>55</v>
      </c>
      <c r="AT52" s="57" t="s">
        <v>56</v>
      </c>
      <c r="AU52" s="57" t="s">
        <v>57</v>
      </c>
      <c r="AV52" s="57" t="s">
        <v>58</v>
      </c>
      <c r="AW52" s="57" t="s">
        <v>59</v>
      </c>
      <c r="AX52" s="57" t="s">
        <v>60</v>
      </c>
      <c r="AY52" s="57" t="s">
        <v>61</v>
      </c>
      <c r="AZ52" s="57" t="s">
        <v>62</v>
      </c>
      <c r="BA52" s="57" t="s">
        <v>63</v>
      </c>
      <c r="BB52" s="57" t="s">
        <v>64</v>
      </c>
      <c r="BC52" s="57" t="s">
        <v>65</v>
      </c>
      <c r="BD52" s="58" t="s">
        <v>66</v>
      </c>
    </row>
    <row r="53" spans="1:91" s="1" customFormat="1" ht="10.9" customHeight="1">
      <c r="B53" s="32"/>
      <c r="AR53" s="32"/>
      <c r="AS53" s="59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1"/>
    </row>
    <row r="54" spans="1:91" s="5" customFormat="1" ht="32.450000000000003" customHeight="1">
      <c r="B54" s="60"/>
      <c r="C54" s="61" t="s">
        <v>67</v>
      </c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306">
        <f>ROUND(SUM(AG55:AG57),2)</f>
        <v>0</v>
      </c>
      <c r="AH54" s="306"/>
      <c r="AI54" s="306"/>
      <c r="AJ54" s="306"/>
      <c r="AK54" s="306"/>
      <c r="AL54" s="306"/>
      <c r="AM54" s="306"/>
      <c r="AN54" s="307">
        <f>SUM(AG54,AT54)</f>
        <v>0</v>
      </c>
      <c r="AO54" s="307"/>
      <c r="AP54" s="307"/>
      <c r="AQ54" s="64" t="s">
        <v>19</v>
      </c>
      <c r="AR54" s="60"/>
      <c r="AS54" s="65">
        <f>ROUND(SUM(AS55:AS57),2)</f>
        <v>0</v>
      </c>
      <c r="AT54" s="66">
        <f>ROUND(SUM(AV54:AW54),2)</f>
        <v>0</v>
      </c>
      <c r="AU54" s="67">
        <f>ROUND(SUM(AU55:AU57),5)</f>
        <v>0</v>
      </c>
      <c r="AV54" s="66">
        <f>ROUND(AZ54*L29,2)</f>
        <v>0</v>
      </c>
      <c r="AW54" s="66">
        <f>ROUND(BA54*L30,2)</f>
        <v>0</v>
      </c>
      <c r="AX54" s="66">
        <f>ROUND(BB54*L29,2)</f>
        <v>0</v>
      </c>
      <c r="AY54" s="66">
        <f>ROUND(BC54*L30,2)</f>
        <v>0</v>
      </c>
      <c r="AZ54" s="66">
        <f>ROUND(SUM(AZ55:AZ57),2)</f>
        <v>0</v>
      </c>
      <c r="BA54" s="66">
        <f>ROUND(SUM(BA55:BA57),2)</f>
        <v>0</v>
      </c>
      <c r="BB54" s="66">
        <f>ROUND(SUM(BB55:BB57),2)</f>
        <v>0</v>
      </c>
      <c r="BC54" s="66">
        <f>ROUND(SUM(BC55:BC57),2)</f>
        <v>0</v>
      </c>
      <c r="BD54" s="68">
        <f>ROUND(SUM(BD55:BD57),2)</f>
        <v>0</v>
      </c>
      <c r="BS54" s="69" t="s">
        <v>68</v>
      </c>
      <c r="BT54" s="69" t="s">
        <v>69</v>
      </c>
      <c r="BU54" s="70" t="s">
        <v>70</v>
      </c>
      <c r="BV54" s="69" t="s">
        <v>71</v>
      </c>
      <c r="BW54" s="69" t="s">
        <v>5</v>
      </c>
      <c r="BX54" s="69" t="s">
        <v>72</v>
      </c>
      <c r="CL54" s="69" t="s">
        <v>19</v>
      </c>
    </row>
    <row r="55" spans="1:91" s="6" customFormat="1" ht="16.5" customHeight="1">
      <c r="A55" s="71" t="s">
        <v>73</v>
      </c>
      <c r="B55" s="72"/>
      <c r="C55" s="73"/>
      <c r="D55" s="305" t="s">
        <v>74</v>
      </c>
      <c r="E55" s="305"/>
      <c r="F55" s="305"/>
      <c r="G55" s="305"/>
      <c r="H55" s="305"/>
      <c r="I55" s="74"/>
      <c r="J55" s="305" t="s">
        <v>75</v>
      </c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G55" s="303">
        <f>'SO 01 - Schody oprava'!J30</f>
        <v>0</v>
      </c>
      <c r="AH55" s="304"/>
      <c r="AI55" s="304"/>
      <c r="AJ55" s="304"/>
      <c r="AK55" s="304"/>
      <c r="AL55" s="304"/>
      <c r="AM55" s="304"/>
      <c r="AN55" s="303">
        <f>SUM(AG55,AT55)</f>
        <v>0</v>
      </c>
      <c r="AO55" s="304"/>
      <c r="AP55" s="304"/>
      <c r="AQ55" s="75" t="s">
        <v>76</v>
      </c>
      <c r="AR55" s="72"/>
      <c r="AS55" s="76">
        <v>0</v>
      </c>
      <c r="AT55" s="77">
        <f>ROUND(SUM(AV55:AW55),2)</f>
        <v>0</v>
      </c>
      <c r="AU55" s="78">
        <f>'SO 01 - Schody oprava'!P92</f>
        <v>0</v>
      </c>
      <c r="AV55" s="77">
        <f>'SO 01 - Schody oprava'!J33</f>
        <v>0</v>
      </c>
      <c r="AW55" s="77">
        <f>'SO 01 - Schody oprava'!J34</f>
        <v>0</v>
      </c>
      <c r="AX55" s="77">
        <f>'SO 01 - Schody oprava'!J35</f>
        <v>0</v>
      </c>
      <c r="AY55" s="77">
        <f>'SO 01 - Schody oprava'!J36</f>
        <v>0</v>
      </c>
      <c r="AZ55" s="77">
        <f>'SO 01 - Schody oprava'!F33</f>
        <v>0</v>
      </c>
      <c r="BA55" s="77">
        <f>'SO 01 - Schody oprava'!F34</f>
        <v>0</v>
      </c>
      <c r="BB55" s="77">
        <f>'SO 01 - Schody oprava'!F35</f>
        <v>0</v>
      </c>
      <c r="BC55" s="77">
        <f>'SO 01 - Schody oprava'!F36</f>
        <v>0</v>
      </c>
      <c r="BD55" s="79">
        <f>'SO 01 - Schody oprava'!F37</f>
        <v>0</v>
      </c>
      <c r="BT55" s="80" t="s">
        <v>77</v>
      </c>
      <c r="BV55" s="80" t="s">
        <v>71</v>
      </c>
      <c r="BW55" s="80" t="s">
        <v>78</v>
      </c>
      <c r="BX55" s="80" t="s">
        <v>5</v>
      </c>
      <c r="CL55" s="80" t="s">
        <v>19</v>
      </c>
      <c r="CM55" s="80" t="s">
        <v>79</v>
      </c>
    </row>
    <row r="56" spans="1:91" s="6" customFormat="1" ht="16.5" customHeight="1">
      <c r="A56" s="71" t="s">
        <v>73</v>
      </c>
      <c r="B56" s="72"/>
      <c r="C56" s="73"/>
      <c r="D56" s="305" t="s">
        <v>80</v>
      </c>
      <c r="E56" s="305"/>
      <c r="F56" s="305"/>
      <c r="G56" s="305"/>
      <c r="H56" s="305"/>
      <c r="I56" s="74"/>
      <c r="J56" s="305" t="s">
        <v>81</v>
      </c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G56" s="303">
        <f>'SO 02 - Železobetonové rá...'!J30</f>
        <v>0</v>
      </c>
      <c r="AH56" s="304"/>
      <c r="AI56" s="304"/>
      <c r="AJ56" s="304"/>
      <c r="AK56" s="304"/>
      <c r="AL56" s="304"/>
      <c r="AM56" s="304"/>
      <c r="AN56" s="303">
        <f>SUM(AG56,AT56)</f>
        <v>0</v>
      </c>
      <c r="AO56" s="304"/>
      <c r="AP56" s="304"/>
      <c r="AQ56" s="75" t="s">
        <v>76</v>
      </c>
      <c r="AR56" s="72"/>
      <c r="AS56" s="76">
        <v>0</v>
      </c>
      <c r="AT56" s="77">
        <f>ROUND(SUM(AV56:AW56),2)</f>
        <v>0</v>
      </c>
      <c r="AU56" s="78">
        <f>'SO 02 - Železobetonové rá...'!P84</f>
        <v>0</v>
      </c>
      <c r="AV56" s="77">
        <f>'SO 02 - Železobetonové rá...'!J33</f>
        <v>0</v>
      </c>
      <c r="AW56" s="77">
        <f>'SO 02 - Železobetonové rá...'!J34</f>
        <v>0</v>
      </c>
      <c r="AX56" s="77">
        <f>'SO 02 - Železobetonové rá...'!J35</f>
        <v>0</v>
      </c>
      <c r="AY56" s="77">
        <f>'SO 02 - Železobetonové rá...'!J36</f>
        <v>0</v>
      </c>
      <c r="AZ56" s="77">
        <f>'SO 02 - Železobetonové rá...'!F33</f>
        <v>0</v>
      </c>
      <c r="BA56" s="77">
        <f>'SO 02 - Železobetonové rá...'!F34</f>
        <v>0</v>
      </c>
      <c r="BB56" s="77">
        <f>'SO 02 - Železobetonové rá...'!F35</f>
        <v>0</v>
      </c>
      <c r="BC56" s="77">
        <f>'SO 02 - Železobetonové rá...'!F36</f>
        <v>0</v>
      </c>
      <c r="BD56" s="79">
        <f>'SO 02 - Železobetonové rá...'!F37</f>
        <v>0</v>
      </c>
      <c r="BT56" s="80" t="s">
        <v>77</v>
      </c>
      <c r="BV56" s="80" t="s">
        <v>71</v>
      </c>
      <c r="BW56" s="80" t="s">
        <v>82</v>
      </c>
      <c r="BX56" s="80" t="s">
        <v>5</v>
      </c>
      <c r="CL56" s="80" t="s">
        <v>19</v>
      </c>
      <c r="CM56" s="80" t="s">
        <v>79</v>
      </c>
    </row>
    <row r="57" spans="1:91" s="6" customFormat="1" ht="16.5" customHeight="1">
      <c r="A57" s="71" t="s">
        <v>73</v>
      </c>
      <c r="B57" s="72"/>
      <c r="C57" s="73"/>
      <c r="D57" s="305" t="s">
        <v>83</v>
      </c>
      <c r="E57" s="305"/>
      <c r="F57" s="305"/>
      <c r="G57" s="305"/>
      <c r="H57" s="305"/>
      <c r="I57" s="74"/>
      <c r="J57" s="305" t="s">
        <v>84</v>
      </c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G57" s="303">
        <f>'VON - Vedlejší a ostatní ...'!J30</f>
        <v>0</v>
      </c>
      <c r="AH57" s="304"/>
      <c r="AI57" s="304"/>
      <c r="AJ57" s="304"/>
      <c r="AK57" s="304"/>
      <c r="AL57" s="304"/>
      <c r="AM57" s="304"/>
      <c r="AN57" s="303">
        <f>SUM(AG57,AT57)</f>
        <v>0</v>
      </c>
      <c r="AO57" s="304"/>
      <c r="AP57" s="304"/>
      <c r="AQ57" s="75" t="s">
        <v>76</v>
      </c>
      <c r="AR57" s="72"/>
      <c r="AS57" s="81">
        <v>0</v>
      </c>
      <c r="AT57" s="82">
        <f>ROUND(SUM(AV57:AW57),2)</f>
        <v>0</v>
      </c>
      <c r="AU57" s="83">
        <f>'VON - Vedlejší a ostatní ...'!P80</f>
        <v>0</v>
      </c>
      <c r="AV57" s="82">
        <f>'VON - Vedlejší a ostatní ...'!J33</f>
        <v>0</v>
      </c>
      <c r="AW57" s="82">
        <f>'VON - Vedlejší a ostatní ...'!J34</f>
        <v>0</v>
      </c>
      <c r="AX57" s="82">
        <f>'VON - Vedlejší a ostatní ...'!J35</f>
        <v>0</v>
      </c>
      <c r="AY57" s="82">
        <f>'VON - Vedlejší a ostatní ...'!J36</f>
        <v>0</v>
      </c>
      <c r="AZ57" s="82">
        <f>'VON - Vedlejší a ostatní ...'!F33</f>
        <v>0</v>
      </c>
      <c r="BA57" s="82">
        <f>'VON - Vedlejší a ostatní ...'!F34</f>
        <v>0</v>
      </c>
      <c r="BB57" s="82">
        <f>'VON - Vedlejší a ostatní ...'!F35</f>
        <v>0</v>
      </c>
      <c r="BC57" s="82">
        <f>'VON - Vedlejší a ostatní ...'!F36</f>
        <v>0</v>
      </c>
      <c r="BD57" s="84">
        <f>'VON - Vedlejší a ostatní ...'!F37</f>
        <v>0</v>
      </c>
      <c r="BT57" s="80" t="s">
        <v>77</v>
      </c>
      <c r="BV57" s="80" t="s">
        <v>71</v>
      </c>
      <c r="BW57" s="80" t="s">
        <v>85</v>
      </c>
      <c r="BX57" s="80" t="s">
        <v>5</v>
      </c>
      <c r="CL57" s="80" t="s">
        <v>19</v>
      </c>
      <c r="CM57" s="80" t="s">
        <v>79</v>
      </c>
    </row>
    <row r="58" spans="1:91" s="1" customFormat="1" ht="30" customHeight="1">
      <c r="B58" s="32"/>
      <c r="AR58" s="32"/>
    </row>
    <row r="59" spans="1:91" s="1" customFormat="1" ht="6.95" customHeight="1">
      <c r="B59" s="41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32"/>
    </row>
  </sheetData>
  <sheetProtection algorithmName="SHA-512" hashValue="lDFJKzShAhqRpb86SfCYuGsSJLkeLg9W0wuoZXA2JGIP/i/US6u6rDGjBBddeEHn+96TsuraEzIQv8WzJ1gXMg==" saltValue="55aX3m2pqCWTcE5verBgwG0fRmExpZfX+zHc2tXqLHAXl81pB9GD1YPApKbimb30827Kmxq+Qj5PzhMeSn9I9g==" spinCount="100000" sheet="1" objects="1" scenarios="1" formatColumns="0" formatRows="0"/>
  <mergeCells count="50">
    <mergeCell ref="AR2:BE2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G54:AM54"/>
    <mergeCell ref="AN54:AP54"/>
    <mergeCell ref="L45:AO45"/>
    <mergeCell ref="AM47:AN47"/>
    <mergeCell ref="AM49:AP49"/>
    <mergeCell ref="AS49:AT51"/>
    <mergeCell ref="AM50:AP5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55" location="'SO 01 - Schody oprava'!C2" display="/" xr:uid="{00000000-0004-0000-0000-000000000000}"/>
    <hyperlink ref="A56" location="'SO 02 - Železobetonové rá...'!C2" display="/" xr:uid="{00000000-0004-0000-0000-000001000000}"/>
    <hyperlink ref="A57" location="'VON - Vedlejší a ostatní ...'!C2" display="/" xr:uid="{00000000-0004-0000-0000-000002000000}"/>
  </hyperlinks>
  <pageMargins left="0.39374999999999999" right="0.39374999999999999" top="0.39374999999999999" bottom="0.39374999999999999" header="0" footer="0"/>
  <pageSetup paperSize="9" scale="99" fitToHeight="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89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AT2" s="17" t="s">
        <v>78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79</v>
      </c>
    </row>
    <row r="4" spans="2:46" ht="24.95" customHeight="1">
      <c r="B4" s="20"/>
      <c r="D4" s="21" t="s">
        <v>86</v>
      </c>
      <c r="L4" s="20"/>
      <c r="M4" s="85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16</v>
      </c>
      <c r="L6" s="20"/>
    </row>
    <row r="7" spans="2:46" ht="16.5" customHeight="1">
      <c r="B7" s="20"/>
      <c r="E7" s="308" t="str">
        <f>'Rekapitulace stavby'!K6</f>
        <v>Oprava schodů Malé stupně se zajištěním opěrné zdi</v>
      </c>
      <c r="F7" s="309"/>
      <c r="G7" s="309"/>
      <c r="H7" s="309"/>
      <c r="L7" s="20"/>
    </row>
    <row r="8" spans="2:46" s="1" customFormat="1" ht="12" customHeight="1">
      <c r="B8" s="32"/>
      <c r="D8" s="27" t="s">
        <v>87</v>
      </c>
      <c r="L8" s="32"/>
    </row>
    <row r="9" spans="2:46" s="1" customFormat="1" ht="16.5" customHeight="1">
      <c r="B9" s="32"/>
      <c r="E9" s="290" t="s">
        <v>88</v>
      </c>
      <c r="F9" s="310"/>
      <c r="G9" s="310"/>
      <c r="H9" s="310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18</v>
      </c>
      <c r="F11" s="25" t="s">
        <v>19</v>
      </c>
      <c r="I11" s="27" t="s">
        <v>20</v>
      </c>
      <c r="J11" s="25" t="s">
        <v>19</v>
      </c>
      <c r="L11" s="32"/>
    </row>
    <row r="12" spans="2:46" s="1" customFormat="1" ht="12" customHeight="1">
      <c r="B12" s="32"/>
      <c r="D12" s="27" t="s">
        <v>21</v>
      </c>
      <c r="F12" s="25" t="s">
        <v>22</v>
      </c>
      <c r="I12" s="27" t="s">
        <v>23</v>
      </c>
      <c r="J12" s="49" t="str">
        <f>'Rekapitulace stavby'!AN8</f>
        <v>7. 2. 2025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25</v>
      </c>
      <c r="I14" s="27" t="s">
        <v>26</v>
      </c>
      <c r="J14" s="25" t="str">
        <f>IF('Rekapitulace stavby'!AN10="","",'Rekapitulace stavby'!AN10)</f>
        <v/>
      </c>
      <c r="L14" s="32"/>
    </row>
    <row r="15" spans="2:46" s="1" customFormat="1" ht="18" customHeight="1">
      <c r="B15" s="32"/>
      <c r="E15" s="25" t="str">
        <f>IF('Rekapitulace stavby'!E11="","",'Rekapitulace stavby'!E11)</f>
        <v xml:space="preserve"> </v>
      </c>
      <c r="I15" s="27" t="s">
        <v>27</v>
      </c>
      <c r="J15" s="25" t="str">
        <f>IF('Rekapitulace stavby'!AN11="","",'Rekapitulace stavby'!AN11)</f>
        <v/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28</v>
      </c>
      <c r="I17" s="27" t="s">
        <v>26</v>
      </c>
      <c r="J17" s="28" t="str">
        <f>'Rekapitulace stavby'!AN13</f>
        <v>Vyplň údaj</v>
      </c>
      <c r="L17" s="32"/>
    </row>
    <row r="18" spans="2:12" s="1" customFormat="1" ht="18" customHeight="1">
      <c r="B18" s="32"/>
      <c r="E18" s="311" t="str">
        <f>'Rekapitulace stavby'!E14</f>
        <v>Vyplň údaj</v>
      </c>
      <c r="F18" s="274"/>
      <c r="G18" s="274"/>
      <c r="H18" s="274"/>
      <c r="I18" s="27" t="s">
        <v>27</v>
      </c>
      <c r="J18" s="28" t="str">
        <f>'Rekapitulace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30</v>
      </c>
      <c r="I20" s="27" t="s">
        <v>26</v>
      </c>
      <c r="J20" s="25" t="str">
        <f>IF('Rekapitulace stavby'!AN16="","",'Rekapitulace stavby'!AN16)</f>
        <v/>
      </c>
      <c r="L20" s="32"/>
    </row>
    <row r="21" spans="2:12" s="1" customFormat="1" ht="18" customHeight="1">
      <c r="B21" s="32"/>
      <c r="E21" s="25" t="str">
        <f>IF('Rekapitulace stavby'!E17="","",'Rekapitulace stavby'!E17)</f>
        <v xml:space="preserve"> </v>
      </c>
      <c r="I21" s="27" t="s">
        <v>27</v>
      </c>
      <c r="J21" s="25" t="str">
        <f>IF('Rekapitulace stavby'!AN17="","",'Rekapitulace stavby'!AN17)</f>
        <v/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26</v>
      </c>
      <c r="J23" s="25" t="str">
        <f>IF('Rekapitulace stavby'!AN19="","",'Rekapitulace stavby'!AN19)</f>
        <v/>
      </c>
      <c r="L23" s="32"/>
    </row>
    <row r="24" spans="2:12" s="1" customFormat="1" ht="18" customHeight="1">
      <c r="B24" s="32"/>
      <c r="E24" s="25" t="str">
        <f>IF('Rekapitulace stavby'!E20="","",'Rekapitulace stavby'!E20)</f>
        <v xml:space="preserve"> </v>
      </c>
      <c r="I24" s="27" t="s">
        <v>27</v>
      </c>
      <c r="J24" s="25" t="str">
        <f>IF('Rekapitulace stavby'!AN20="","",'Rekapitulace stavby'!AN20)</f>
        <v/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33</v>
      </c>
      <c r="L26" s="32"/>
    </row>
    <row r="27" spans="2:12" s="7" customFormat="1" ht="16.5" customHeight="1">
      <c r="B27" s="86"/>
      <c r="E27" s="279" t="s">
        <v>19</v>
      </c>
      <c r="F27" s="279"/>
      <c r="G27" s="279"/>
      <c r="H27" s="279"/>
      <c r="L27" s="86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0"/>
      <c r="E29" s="50"/>
      <c r="F29" s="50"/>
      <c r="G29" s="50"/>
      <c r="H29" s="50"/>
      <c r="I29" s="50"/>
      <c r="J29" s="50"/>
      <c r="K29" s="50"/>
      <c r="L29" s="32"/>
    </row>
    <row r="30" spans="2:12" s="1" customFormat="1" ht="25.35" customHeight="1">
      <c r="B30" s="32"/>
      <c r="D30" s="87" t="s">
        <v>35</v>
      </c>
      <c r="J30" s="63">
        <f>ROUND(J92, 2)</f>
        <v>0</v>
      </c>
      <c r="L30" s="32"/>
    </row>
    <row r="31" spans="2:12" s="1" customFormat="1" ht="6.95" customHeight="1">
      <c r="B31" s="32"/>
      <c r="D31" s="50"/>
      <c r="E31" s="50"/>
      <c r="F31" s="50"/>
      <c r="G31" s="50"/>
      <c r="H31" s="50"/>
      <c r="I31" s="50"/>
      <c r="J31" s="50"/>
      <c r="K31" s="50"/>
      <c r="L31" s="32"/>
    </row>
    <row r="32" spans="2:12" s="1" customFormat="1" ht="14.45" customHeight="1">
      <c r="B32" s="32"/>
      <c r="F32" s="35" t="s">
        <v>37</v>
      </c>
      <c r="I32" s="35" t="s">
        <v>36</v>
      </c>
      <c r="J32" s="35" t="s">
        <v>38</v>
      </c>
      <c r="L32" s="32"/>
    </row>
    <row r="33" spans="2:12" s="1" customFormat="1" ht="14.45" customHeight="1">
      <c r="B33" s="32"/>
      <c r="D33" s="52" t="s">
        <v>39</v>
      </c>
      <c r="E33" s="27" t="s">
        <v>40</v>
      </c>
      <c r="F33" s="88">
        <f>ROUND((SUM(BE92:BE288)),  2)</f>
        <v>0</v>
      </c>
      <c r="I33" s="89">
        <v>0.21</v>
      </c>
      <c r="J33" s="88">
        <f>ROUND(((SUM(BE92:BE288))*I33),  2)</f>
        <v>0</v>
      </c>
      <c r="L33" s="32"/>
    </row>
    <row r="34" spans="2:12" s="1" customFormat="1" ht="14.45" customHeight="1">
      <c r="B34" s="32"/>
      <c r="E34" s="27" t="s">
        <v>41</v>
      </c>
      <c r="F34" s="88">
        <f>ROUND((SUM(BF92:BF288)),  2)</f>
        <v>0</v>
      </c>
      <c r="I34" s="89">
        <v>0.12</v>
      </c>
      <c r="J34" s="88">
        <f>ROUND(((SUM(BF92:BF288))*I34),  2)</f>
        <v>0</v>
      </c>
      <c r="L34" s="32"/>
    </row>
    <row r="35" spans="2:12" s="1" customFormat="1" ht="14.45" hidden="1" customHeight="1">
      <c r="B35" s="32"/>
      <c r="E35" s="27" t="s">
        <v>42</v>
      </c>
      <c r="F35" s="88">
        <f>ROUND((SUM(BG92:BG288)),  2)</f>
        <v>0</v>
      </c>
      <c r="I35" s="89">
        <v>0.21</v>
      </c>
      <c r="J35" s="88">
        <f>0</f>
        <v>0</v>
      </c>
      <c r="L35" s="32"/>
    </row>
    <row r="36" spans="2:12" s="1" customFormat="1" ht="14.45" hidden="1" customHeight="1">
      <c r="B36" s="32"/>
      <c r="E36" s="27" t="s">
        <v>43</v>
      </c>
      <c r="F36" s="88">
        <f>ROUND((SUM(BH92:BH288)),  2)</f>
        <v>0</v>
      </c>
      <c r="I36" s="89">
        <v>0.12</v>
      </c>
      <c r="J36" s="88">
        <f>0</f>
        <v>0</v>
      </c>
      <c r="L36" s="32"/>
    </row>
    <row r="37" spans="2:12" s="1" customFormat="1" ht="14.45" hidden="1" customHeight="1">
      <c r="B37" s="32"/>
      <c r="E37" s="27" t="s">
        <v>44</v>
      </c>
      <c r="F37" s="88">
        <f>ROUND((SUM(BI92:BI288)),  2)</f>
        <v>0</v>
      </c>
      <c r="I37" s="89">
        <v>0</v>
      </c>
      <c r="J37" s="88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90"/>
      <c r="D39" s="91" t="s">
        <v>45</v>
      </c>
      <c r="E39" s="54"/>
      <c r="F39" s="54"/>
      <c r="G39" s="92" t="s">
        <v>46</v>
      </c>
      <c r="H39" s="93" t="s">
        <v>47</v>
      </c>
      <c r="I39" s="54"/>
      <c r="J39" s="94">
        <f>SUM(J30:J37)</f>
        <v>0</v>
      </c>
      <c r="K39" s="95"/>
      <c r="L39" s="32"/>
    </row>
    <row r="40" spans="2:12" s="1" customFormat="1" ht="14.45" customHeight="1"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32"/>
    </row>
    <row r="44" spans="2:12" s="1" customFormat="1" ht="6.95" customHeight="1"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32"/>
    </row>
    <row r="45" spans="2:12" s="1" customFormat="1" ht="24.95" customHeight="1">
      <c r="B45" s="32"/>
      <c r="C45" s="21" t="s">
        <v>89</v>
      </c>
      <c r="L45" s="32"/>
    </row>
    <row r="46" spans="2:12" s="1" customFormat="1" ht="6.95" customHeight="1">
      <c r="B46" s="32"/>
      <c r="L46" s="32"/>
    </row>
    <row r="47" spans="2:12" s="1" customFormat="1" ht="12" customHeight="1">
      <c r="B47" s="32"/>
      <c r="C47" s="27" t="s">
        <v>16</v>
      </c>
      <c r="L47" s="32"/>
    </row>
    <row r="48" spans="2:12" s="1" customFormat="1" ht="16.5" customHeight="1">
      <c r="B48" s="32"/>
      <c r="E48" s="308" t="str">
        <f>E7</f>
        <v>Oprava schodů Malé stupně se zajištěním opěrné zdi</v>
      </c>
      <c r="F48" s="309"/>
      <c r="G48" s="309"/>
      <c r="H48" s="309"/>
      <c r="L48" s="32"/>
    </row>
    <row r="49" spans="2:47" s="1" customFormat="1" ht="12" customHeight="1">
      <c r="B49" s="32"/>
      <c r="C49" s="27" t="s">
        <v>87</v>
      </c>
      <c r="L49" s="32"/>
    </row>
    <row r="50" spans="2:47" s="1" customFormat="1" ht="16.5" customHeight="1">
      <c r="B50" s="32"/>
      <c r="E50" s="290" t="str">
        <f>E9</f>
        <v>SO 01 - Schody oprava</v>
      </c>
      <c r="F50" s="310"/>
      <c r="G50" s="310"/>
      <c r="H50" s="310"/>
      <c r="L50" s="32"/>
    </row>
    <row r="51" spans="2:47" s="1" customFormat="1" ht="6.95" customHeight="1">
      <c r="B51" s="32"/>
      <c r="L51" s="32"/>
    </row>
    <row r="52" spans="2:47" s="1" customFormat="1" ht="12" customHeight="1">
      <c r="B52" s="32"/>
      <c r="C52" s="27" t="s">
        <v>21</v>
      </c>
      <c r="F52" s="25" t="str">
        <f>F12</f>
        <v xml:space="preserve"> </v>
      </c>
      <c r="I52" s="27" t="s">
        <v>23</v>
      </c>
      <c r="J52" s="49" t="str">
        <f>IF(J12="","",J12)</f>
        <v>7. 2. 2025</v>
      </c>
      <c r="L52" s="32"/>
    </row>
    <row r="53" spans="2:47" s="1" customFormat="1" ht="6.95" customHeight="1">
      <c r="B53" s="32"/>
      <c r="L53" s="32"/>
    </row>
    <row r="54" spans="2:47" s="1" customFormat="1" ht="15.2" customHeight="1">
      <c r="B54" s="32"/>
      <c r="C54" s="27" t="s">
        <v>25</v>
      </c>
      <c r="F54" s="25" t="str">
        <f>E15</f>
        <v xml:space="preserve"> </v>
      </c>
      <c r="I54" s="27" t="s">
        <v>30</v>
      </c>
      <c r="J54" s="30" t="str">
        <f>E21</f>
        <v xml:space="preserve"> </v>
      </c>
      <c r="L54" s="32"/>
    </row>
    <row r="55" spans="2:47" s="1" customFormat="1" ht="15.2" customHeight="1">
      <c r="B55" s="32"/>
      <c r="C55" s="27" t="s">
        <v>28</v>
      </c>
      <c r="F55" s="25" t="str">
        <f>IF(E18="","",E18)</f>
        <v>Vyplň údaj</v>
      </c>
      <c r="I55" s="27" t="s">
        <v>32</v>
      </c>
      <c r="J55" s="30" t="str">
        <f>E24</f>
        <v xml:space="preserve"> </v>
      </c>
      <c r="L55" s="32"/>
    </row>
    <row r="56" spans="2:47" s="1" customFormat="1" ht="10.35" customHeight="1">
      <c r="B56" s="32"/>
      <c r="L56" s="32"/>
    </row>
    <row r="57" spans="2:47" s="1" customFormat="1" ht="29.25" customHeight="1">
      <c r="B57" s="32"/>
      <c r="C57" s="96" t="s">
        <v>90</v>
      </c>
      <c r="D57" s="90"/>
      <c r="E57" s="90"/>
      <c r="F57" s="90"/>
      <c r="G57" s="90"/>
      <c r="H57" s="90"/>
      <c r="I57" s="90"/>
      <c r="J57" s="97" t="s">
        <v>91</v>
      </c>
      <c r="K57" s="90"/>
      <c r="L57" s="32"/>
    </row>
    <row r="58" spans="2:47" s="1" customFormat="1" ht="10.35" customHeight="1">
      <c r="B58" s="32"/>
      <c r="L58" s="32"/>
    </row>
    <row r="59" spans="2:47" s="1" customFormat="1" ht="22.9" customHeight="1">
      <c r="B59" s="32"/>
      <c r="C59" s="98" t="s">
        <v>67</v>
      </c>
      <c r="J59" s="63">
        <f>J92</f>
        <v>0</v>
      </c>
      <c r="L59" s="32"/>
      <c r="AU59" s="17" t="s">
        <v>92</v>
      </c>
    </row>
    <row r="60" spans="2:47" s="8" customFormat="1" ht="24.95" customHeight="1">
      <c r="B60" s="99"/>
      <c r="D60" s="100" t="s">
        <v>93</v>
      </c>
      <c r="E60" s="101"/>
      <c r="F60" s="101"/>
      <c r="G60" s="101"/>
      <c r="H60" s="101"/>
      <c r="I60" s="101"/>
      <c r="J60" s="102">
        <f>J93</f>
        <v>0</v>
      </c>
      <c r="L60" s="99"/>
    </row>
    <row r="61" spans="2:47" s="9" customFormat="1" ht="19.899999999999999" customHeight="1">
      <c r="B61" s="103"/>
      <c r="D61" s="104" t="s">
        <v>94</v>
      </c>
      <c r="E61" s="105"/>
      <c r="F61" s="105"/>
      <c r="G61" s="105"/>
      <c r="H61" s="105"/>
      <c r="I61" s="105"/>
      <c r="J61" s="106">
        <f>J94</f>
        <v>0</v>
      </c>
      <c r="L61" s="103"/>
    </row>
    <row r="62" spans="2:47" s="9" customFormat="1" ht="19.899999999999999" customHeight="1">
      <c r="B62" s="103"/>
      <c r="D62" s="104" t="s">
        <v>95</v>
      </c>
      <c r="E62" s="105"/>
      <c r="F62" s="105"/>
      <c r="G62" s="105"/>
      <c r="H62" s="105"/>
      <c r="I62" s="105"/>
      <c r="J62" s="106">
        <f>J147</f>
        <v>0</v>
      </c>
      <c r="L62" s="103"/>
    </row>
    <row r="63" spans="2:47" s="9" customFormat="1" ht="19.899999999999999" customHeight="1">
      <c r="B63" s="103"/>
      <c r="D63" s="104" t="s">
        <v>96</v>
      </c>
      <c r="E63" s="105"/>
      <c r="F63" s="105"/>
      <c r="G63" s="105"/>
      <c r="H63" s="105"/>
      <c r="I63" s="105"/>
      <c r="J63" s="106">
        <f>J177</f>
        <v>0</v>
      </c>
      <c r="L63" s="103"/>
    </row>
    <row r="64" spans="2:47" s="9" customFormat="1" ht="19.899999999999999" customHeight="1">
      <c r="B64" s="103"/>
      <c r="D64" s="104" t="s">
        <v>97</v>
      </c>
      <c r="E64" s="105"/>
      <c r="F64" s="105"/>
      <c r="G64" s="105"/>
      <c r="H64" s="105"/>
      <c r="I64" s="105"/>
      <c r="J64" s="106">
        <f>J188</f>
        <v>0</v>
      </c>
      <c r="L64" s="103"/>
    </row>
    <row r="65" spans="2:12" s="9" customFormat="1" ht="19.899999999999999" customHeight="1">
      <c r="B65" s="103"/>
      <c r="D65" s="104" t="s">
        <v>98</v>
      </c>
      <c r="E65" s="105"/>
      <c r="F65" s="105"/>
      <c r="G65" s="105"/>
      <c r="H65" s="105"/>
      <c r="I65" s="105"/>
      <c r="J65" s="106">
        <f>J196</f>
        <v>0</v>
      </c>
      <c r="L65" s="103"/>
    </row>
    <row r="66" spans="2:12" s="9" customFormat="1" ht="19.899999999999999" customHeight="1">
      <c r="B66" s="103"/>
      <c r="D66" s="104" t="s">
        <v>99</v>
      </c>
      <c r="E66" s="105"/>
      <c r="F66" s="105"/>
      <c r="G66" s="105"/>
      <c r="H66" s="105"/>
      <c r="I66" s="105"/>
      <c r="J66" s="106">
        <f>J226</f>
        <v>0</v>
      </c>
      <c r="L66" s="103"/>
    </row>
    <row r="67" spans="2:12" s="9" customFormat="1" ht="19.899999999999999" customHeight="1">
      <c r="B67" s="103"/>
      <c r="D67" s="104" t="s">
        <v>100</v>
      </c>
      <c r="E67" s="105"/>
      <c r="F67" s="105"/>
      <c r="G67" s="105"/>
      <c r="H67" s="105"/>
      <c r="I67" s="105"/>
      <c r="J67" s="106">
        <f>J230</f>
        <v>0</v>
      </c>
      <c r="L67" s="103"/>
    </row>
    <row r="68" spans="2:12" s="9" customFormat="1" ht="19.899999999999999" customHeight="1">
      <c r="B68" s="103"/>
      <c r="D68" s="104" t="s">
        <v>101</v>
      </c>
      <c r="E68" s="105"/>
      <c r="F68" s="105"/>
      <c r="G68" s="105"/>
      <c r="H68" s="105"/>
      <c r="I68" s="105"/>
      <c r="J68" s="106">
        <f>J255</f>
        <v>0</v>
      </c>
      <c r="L68" s="103"/>
    </row>
    <row r="69" spans="2:12" s="9" customFormat="1" ht="19.899999999999999" customHeight="1">
      <c r="B69" s="103"/>
      <c r="D69" s="104" t="s">
        <v>102</v>
      </c>
      <c r="E69" s="105"/>
      <c r="F69" s="105"/>
      <c r="G69" s="105"/>
      <c r="H69" s="105"/>
      <c r="I69" s="105"/>
      <c r="J69" s="106">
        <f>J270</f>
        <v>0</v>
      </c>
      <c r="L69" s="103"/>
    </row>
    <row r="70" spans="2:12" s="8" customFormat="1" ht="24.95" customHeight="1">
      <c r="B70" s="99"/>
      <c r="D70" s="100" t="s">
        <v>103</v>
      </c>
      <c r="E70" s="101"/>
      <c r="F70" s="101"/>
      <c r="G70" s="101"/>
      <c r="H70" s="101"/>
      <c r="I70" s="101"/>
      <c r="J70" s="102">
        <f>J275</f>
        <v>0</v>
      </c>
      <c r="L70" s="99"/>
    </row>
    <row r="71" spans="2:12" s="9" customFormat="1" ht="19.899999999999999" customHeight="1">
      <c r="B71" s="103"/>
      <c r="D71" s="104" t="s">
        <v>104</v>
      </c>
      <c r="E71" s="105"/>
      <c r="F71" s="105"/>
      <c r="G71" s="105"/>
      <c r="H71" s="105"/>
      <c r="I71" s="105"/>
      <c r="J71" s="106">
        <f>J276</f>
        <v>0</v>
      </c>
      <c r="L71" s="103"/>
    </row>
    <row r="72" spans="2:12" s="9" customFormat="1" ht="19.899999999999999" customHeight="1">
      <c r="B72" s="103"/>
      <c r="D72" s="104" t="s">
        <v>105</v>
      </c>
      <c r="E72" s="105"/>
      <c r="F72" s="105"/>
      <c r="G72" s="105"/>
      <c r="H72" s="105"/>
      <c r="I72" s="105"/>
      <c r="J72" s="106">
        <f>J282</f>
        <v>0</v>
      </c>
      <c r="L72" s="103"/>
    </row>
    <row r="73" spans="2:12" s="1" customFormat="1" ht="21.75" customHeight="1">
      <c r="B73" s="32"/>
      <c r="L73" s="32"/>
    </row>
    <row r="74" spans="2:12" s="1" customFormat="1" ht="6.95" customHeight="1">
      <c r="B74" s="41"/>
      <c r="C74" s="42"/>
      <c r="D74" s="42"/>
      <c r="E74" s="42"/>
      <c r="F74" s="42"/>
      <c r="G74" s="42"/>
      <c r="H74" s="42"/>
      <c r="I74" s="42"/>
      <c r="J74" s="42"/>
      <c r="K74" s="42"/>
      <c r="L74" s="32"/>
    </row>
    <row r="78" spans="2:12" s="1" customFormat="1" ht="6.95" customHeight="1"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32"/>
    </row>
    <row r="79" spans="2:12" s="1" customFormat="1" ht="24.95" customHeight="1">
      <c r="B79" s="32"/>
      <c r="C79" s="21" t="s">
        <v>106</v>
      </c>
      <c r="L79" s="32"/>
    </row>
    <row r="80" spans="2:12" s="1" customFormat="1" ht="6.95" customHeight="1">
      <c r="B80" s="32"/>
      <c r="L80" s="32"/>
    </row>
    <row r="81" spans="2:65" s="1" customFormat="1" ht="12" customHeight="1">
      <c r="B81" s="32"/>
      <c r="C81" s="27" t="s">
        <v>16</v>
      </c>
      <c r="L81" s="32"/>
    </row>
    <row r="82" spans="2:65" s="1" customFormat="1" ht="16.5" customHeight="1">
      <c r="B82" s="32"/>
      <c r="E82" s="308" t="str">
        <f>E7</f>
        <v>Oprava schodů Malé stupně se zajištěním opěrné zdi</v>
      </c>
      <c r="F82" s="309"/>
      <c r="G82" s="309"/>
      <c r="H82" s="309"/>
      <c r="L82" s="32"/>
    </row>
    <row r="83" spans="2:65" s="1" customFormat="1" ht="12" customHeight="1">
      <c r="B83" s="32"/>
      <c r="C83" s="27" t="s">
        <v>87</v>
      </c>
      <c r="L83" s="32"/>
    </row>
    <row r="84" spans="2:65" s="1" customFormat="1" ht="16.5" customHeight="1">
      <c r="B84" s="32"/>
      <c r="E84" s="290" t="str">
        <f>E9</f>
        <v>SO 01 - Schody oprava</v>
      </c>
      <c r="F84" s="310"/>
      <c r="G84" s="310"/>
      <c r="H84" s="310"/>
      <c r="L84" s="32"/>
    </row>
    <row r="85" spans="2:65" s="1" customFormat="1" ht="6.95" customHeight="1">
      <c r="B85" s="32"/>
      <c r="L85" s="32"/>
    </row>
    <row r="86" spans="2:65" s="1" customFormat="1" ht="12" customHeight="1">
      <c r="B86" s="32"/>
      <c r="C86" s="27" t="s">
        <v>21</v>
      </c>
      <c r="F86" s="25" t="str">
        <f>F12</f>
        <v xml:space="preserve"> </v>
      </c>
      <c r="I86" s="27" t="s">
        <v>23</v>
      </c>
      <c r="J86" s="49" t="str">
        <f>IF(J12="","",J12)</f>
        <v>7. 2. 2025</v>
      </c>
      <c r="L86" s="32"/>
    </row>
    <row r="87" spans="2:65" s="1" customFormat="1" ht="6.95" customHeight="1">
      <c r="B87" s="32"/>
      <c r="L87" s="32"/>
    </row>
    <row r="88" spans="2:65" s="1" customFormat="1" ht="15.2" customHeight="1">
      <c r="B88" s="32"/>
      <c r="C88" s="27" t="s">
        <v>25</v>
      </c>
      <c r="F88" s="25" t="str">
        <f>E15</f>
        <v xml:space="preserve"> </v>
      </c>
      <c r="I88" s="27" t="s">
        <v>30</v>
      </c>
      <c r="J88" s="30" t="str">
        <f>E21</f>
        <v xml:space="preserve"> </v>
      </c>
      <c r="L88" s="32"/>
    </row>
    <row r="89" spans="2:65" s="1" customFormat="1" ht="15.2" customHeight="1">
      <c r="B89" s="32"/>
      <c r="C89" s="27" t="s">
        <v>28</v>
      </c>
      <c r="F89" s="25" t="str">
        <f>IF(E18="","",E18)</f>
        <v>Vyplň údaj</v>
      </c>
      <c r="I89" s="27" t="s">
        <v>32</v>
      </c>
      <c r="J89" s="30" t="str">
        <f>E24</f>
        <v xml:space="preserve"> </v>
      </c>
      <c r="L89" s="32"/>
    </row>
    <row r="90" spans="2:65" s="1" customFormat="1" ht="10.35" customHeight="1">
      <c r="B90" s="32"/>
      <c r="L90" s="32"/>
    </row>
    <row r="91" spans="2:65" s="10" customFormat="1" ht="29.25" customHeight="1">
      <c r="B91" s="107"/>
      <c r="C91" s="108" t="s">
        <v>107</v>
      </c>
      <c r="D91" s="109" t="s">
        <v>54</v>
      </c>
      <c r="E91" s="109" t="s">
        <v>50</v>
      </c>
      <c r="F91" s="109" t="s">
        <v>51</v>
      </c>
      <c r="G91" s="109" t="s">
        <v>108</v>
      </c>
      <c r="H91" s="109" t="s">
        <v>109</v>
      </c>
      <c r="I91" s="109" t="s">
        <v>110</v>
      </c>
      <c r="J91" s="109" t="s">
        <v>91</v>
      </c>
      <c r="K91" s="110" t="s">
        <v>111</v>
      </c>
      <c r="L91" s="107"/>
      <c r="M91" s="56" t="s">
        <v>19</v>
      </c>
      <c r="N91" s="57" t="s">
        <v>39</v>
      </c>
      <c r="O91" s="57" t="s">
        <v>112</v>
      </c>
      <c r="P91" s="57" t="s">
        <v>113</v>
      </c>
      <c r="Q91" s="57" t="s">
        <v>114</v>
      </c>
      <c r="R91" s="57" t="s">
        <v>115</v>
      </c>
      <c r="S91" s="57" t="s">
        <v>116</v>
      </c>
      <c r="T91" s="58" t="s">
        <v>117</v>
      </c>
    </row>
    <row r="92" spans="2:65" s="1" customFormat="1" ht="22.9" customHeight="1">
      <c r="B92" s="32"/>
      <c r="C92" s="61" t="s">
        <v>118</v>
      </c>
      <c r="J92" s="111">
        <f>BK92</f>
        <v>0</v>
      </c>
      <c r="L92" s="32"/>
      <c r="M92" s="59"/>
      <c r="N92" s="50"/>
      <c r="O92" s="50"/>
      <c r="P92" s="112">
        <f>P93+P275</f>
        <v>0</v>
      </c>
      <c r="Q92" s="50"/>
      <c r="R92" s="112">
        <f>R93+R275</f>
        <v>264.70780280000002</v>
      </c>
      <c r="S92" s="50"/>
      <c r="T92" s="113">
        <f>T93+T275</f>
        <v>190.7099</v>
      </c>
      <c r="AT92" s="17" t="s">
        <v>68</v>
      </c>
      <c r="AU92" s="17" t="s">
        <v>92</v>
      </c>
      <c r="BK92" s="114">
        <f>BK93+BK275</f>
        <v>0</v>
      </c>
    </row>
    <row r="93" spans="2:65" s="11" customFormat="1" ht="25.9" customHeight="1">
      <c r="B93" s="115"/>
      <c r="D93" s="116" t="s">
        <v>68</v>
      </c>
      <c r="E93" s="117" t="s">
        <v>119</v>
      </c>
      <c r="F93" s="117" t="s">
        <v>120</v>
      </c>
      <c r="I93" s="118"/>
      <c r="J93" s="119">
        <f>BK93</f>
        <v>0</v>
      </c>
      <c r="L93" s="115"/>
      <c r="M93" s="120"/>
      <c r="P93" s="121">
        <f>P94+P147+P177+P188+P196+P226+P230+P255+P270</f>
        <v>0</v>
      </c>
      <c r="R93" s="121">
        <f>R94+R147+R177+R188+R196+R226+R230+R255+R270</f>
        <v>264.26916030000001</v>
      </c>
      <c r="T93" s="122">
        <f>T94+T147+T177+T188+T196+T226+T230+T255+T270</f>
        <v>190.7099</v>
      </c>
      <c r="AR93" s="116" t="s">
        <v>77</v>
      </c>
      <c r="AT93" s="123" t="s">
        <v>68</v>
      </c>
      <c r="AU93" s="123" t="s">
        <v>69</v>
      </c>
      <c r="AY93" s="116" t="s">
        <v>121</v>
      </c>
      <c r="BK93" s="124">
        <f>BK94+BK147+BK177+BK188+BK196+BK226+BK230+BK255+BK270</f>
        <v>0</v>
      </c>
    </row>
    <row r="94" spans="2:65" s="11" customFormat="1" ht="22.9" customHeight="1">
      <c r="B94" s="115"/>
      <c r="D94" s="116" t="s">
        <v>68</v>
      </c>
      <c r="E94" s="125" t="s">
        <v>77</v>
      </c>
      <c r="F94" s="125" t="s">
        <v>122</v>
      </c>
      <c r="I94" s="118"/>
      <c r="J94" s="126">
        <f>BK94</f>
        <v>0</v>
      </c>
      <c r="L94" s="115"/>
      <c r="M94" s="120"/>
      <c r="P94" s="121">
        <f>SUM(P95:P146)</f>
        <v>0</v>
      </c>
      <c r="R94" s="121">
        <f>SUM(R95:R146)</f>
        <v>0</v>
      </c>
      <c r="T94" s="122">
        <f>SUM(T95:T146)</f>
        <v>109.8604</v>
      </c>
      <c r="AR94" s="116" t="s">
        <v>77</v>
      </c>
      <c r="AT94" s="123" t="s">
        <v>68</v>
      </c>
      <c r="AU94" s="123" t="s">
        <v>77</v>
      </c>
      <c r="AY94" s="116" t="s">
        <v>121</v>
      </c>
      <c r="BK94" s="124">
        <f>SUM(BK95:BK146)</f>
        <v>0</v>
      </c>
    </row>
    <row r="95" spans="2:65" s="1" customFormat="1" ht="33" customHeight="1">
      <c r="B95" s="32"/>
      <c r="C95" s="127" t="s">
        <v>77</v>
      </c>
      <c r="D95" s="127" t="s">
        <v>123</v>
      </c>
      <c r="E95" s="128" t="s">
        <v>124</v>
      </c>
      <c r="F95" s="129" t="s">
        <v>125</v>
      </c>
      <c r="G95" s="130" t="s">
        <v>126</v>
      </c>
      <c r="H95" s="131">
        <v>192.4</v>
      </c>
      <c r="I95" s="132"/>
      <c r="J95" s="133">
        <f>ROUND(I95*H95,2)</f>
        <v>0</v>
      </c>
      <c r="K95" s="129" t="s">
        <v>127</v>
      </c>
      <c r="L95" s="32"/>
      <c r="M95" s="134" t="s">
        <v>19</v>
      </c>
      <c r="N95" s="135" t="s">
        <v>40</v>
      </c>
      <c r="P95" s="136">
        <f>O95*H95</f>
        <v>0</v>
      </c>
      <c r="Q95" s="136">
        <v>0</v>
      </c>
      <c r="R95" s="136">
        <f>Q95*H95</f>
        <v>0</v>
      </c>
      <c r="S95" s="136">
        <v>0.28100000000000003</v>
      </c>
      <c r="T95" s="137">
        <f>S95*H95</f>
        <v>54.064400000000006</v>
      </c>
      <c r="AR95" s="138" t="s">
        <v>128</v>
      </c>
      <c r="AT95" s="138" t="s">
        <v>123</v>
      </c>
      <c r="AU95" s="138" t="s">
        <v>79</v>
      </c>
      <c r="AY95" s="17" t="s">
        <v>121</v>
      </c>
      <c r="BE95" s="139">
        <f>IF(N95="základní",J95,0)</f>
        <v>0</v>
      </c>
      <c r="BF95" s="139">
        <f>IF(N95="snížená",J95,0)</f>
        <v>0</v>
      </c>
      <c r="BG95" s="139">
        <f>IF(N95="zákl. přenesená",J95,0)</f>
        <v>0</v>
      </c>
      <c r="BH95" s="139">
        <f>IF(N95="sníž. přenesená",J95,0)</f>
        <v>0</v>
      </c>
      <c r="BI95" s="139">
        <f>IF(N95="nulová",J95,0)</f>
        <v>0</v>
      </c>
      <c r="BJ95" s="17" t="s">
        <v>77</v>
      </c>
      <c r="BK95" s="139">
        <f>ROUND(I95*H95,2)</f>
        <v>0</v>
      </c>
      <c r="BL95" s="17" t="s">
        <v>128</v>
      </c>
      <c r="BM95" s="138" t="s">
        <v>129</v>
      </c>
    </row>
    <row r="96" spans="2:65" s="1" customFormat="1" ht="11.25">
      <c r="B96" s="32"/>
      <c r="D96" s="140" t="s">
        <v>130</v>
      </c>
      <c r="F96" s="141" t="s">
        <v>131</v>
      </c>
      <c r="I96" s="142"/>
      <c r="L96" s="32"/>
      <c r="M96" s="143"/>
      <c r="T96" s="53"/>
      <c r="AT96" s="17" t="s">
        <v>130</v>
      </c>
      <c r="AU96" s="17" t="s">
        <v>79</v>
      </c>
    </row>
    <row r="97" spans="2:51" s="12" customFormat="1" ht="11.25">
      <c r="B97" s="144"/>
      <c r="D97" s="145" t="s">
        <v>132</v>
      </c>
      <c r="E97" s="146" t="s">
        <v>19</v>
      </c>
      <c r="F97" s="147" t="s">
        <v>133</v>
      </c>
      <c r="H97" s="146" t="s">
        <v>19</v>
      </c>
      <c r="I97" s="148"/>
      <c r="L97" s="144"/>
      <c r="M97" s="149"/>
      <c r="T97" s="150"/>
      <c r="AT97" s="146" t="s">
        <v>132</v>
      </c>
      <c r="AU97" s="146" t="s">
        <v>79</v>
      </c>
      <c r="AV97" s="12" t="s">
        <v>77</v>
      </c>
      <c r="AW97" s="12" t="s">
        <v>31</v>
      </c>
      <c r="AX97" s="12" t="s">
        <v>69</v>
      </c>
      <c r="AY97" s="146" t="s">
        <v>121</v>
      </c>
    </row>
    <row r="98" spans="2:51" s="13" customFormat="1" ht="11.25">
      <c r="B98" s="151"/>
      <c r="D98" s="145" t="s">
        <v>132</v>
      </c>
      <c r="E98" s="152" t="s">
        <v>19</v>
      </c>
      <c r="F98" s="153" t="s">
        <v>134</v>
      </c>
      <c r="H98" s="154">
        <v>25.1</v>
      </c>
      <c r="I98" s="155"/>
      <c r="L98" s="151"/>
      <c r="M98" s="156"/>
      <c r="T98" s="157"/>
      <c r="AT98" s="152" t="s">
        <v>132</v>
      </c>
      <c r="AU98" s="152" t="s">
        <v>79</v>
      </c>
      <c r="AV98" s="13" t="s">
        <v>79</v>
      </c>
      <c r="AW98" s="13" t="s">
        <v>31</v>
      </c>
      <c r="AX98" s="13" t="s">
        <v>69</v>
      </c>
      <c r="AY98" s="152" t="s">
        <v>121</v>
      </c>
    </row>
    <row r="99" spans="2:51" s="12" customFormat="1" ht="11.25">
      <c r="B99" s="144"/>
      <c r="D99" s="145" t="s">
        <v>132</v>
      </c>
      <c r="E99" s="146" t="s">
        <v>19</v>
      </c>
      <c r="F99" s="147" t="s">
        <v>135</v>
      </c>
      <c r="H99" s="146" t="s">
        <v>19</v>
      </c>
      <c r="I99" s="148"/>
      <c r="L99" s="144"/>
      <c r="M99" s="149"/>
      <c r="T99" s="150"/>
      <c r="AT99" s="146" t="s">
        <v>132</v>
      </c>
      <c r="AU99" s="146" t="s">
        <v>79</v>
      </c>
      <c r="AV99" s="12" t="s">
        <v>77</v>
      </c>
      <c r="AW99" s="12" t="s">
        <v>31</v>
      </c>
      <c r="AX99" s="12" t="s">
        <v>69</v>
      </c>
      <c r="AY99" s="146" t="s">
        <v>121</v>
      </c>
    </row>
    <row r="100" spans="2:51" s="13" customFormat="1" ht="11.25">
      <c r="B100" s="151"/>
      <c r="D100" s="145" t="s">
        <v>132</v>
      </c>
      <c r="E100" s="152" t="s">
        <v>19</v>
      </c>
      <c r="F100" s="153" t="s">
        <v>136</v>
      </c>
      <c r="H100" s="154">
        <v>17.3</v>
      </c>
      <c r="I100" s="155"/>
      <c r="L100" s="151"/>
      <c r="M100" s="156"/>
      <c r="T100" s="157"/>
      <c r="AT100" s="152" t="s">
        <v>132</v>
      </c>
      <c r="AU100" s="152" t="s">
        <v>79</v>
      </c>
      <c r="AV100" s="13" t="s">
        <v>79</v>
      </c>
      <c r="AW100" s="13" t="s">
        <v>31</v>
      </c>
      <c r="AX100" s="13" t="s">
        <v>69</v>
      </c>
      <c r="AY100" s="152" t="s">
        <v>121</v>
      </c>
    </row>
    <row r="101" spans="2:51" s="12" customFormat="1" ht="11.25">
      <c r="B101" s="144"/>
      <c r="D101" s="145" t="s">
        <v>132</v>
      </c>
      <c r="E101" s="146" t="s">
        <v>19</v>
      </c>
      <c r="F101" s="147" t="s">
        <v>137</v>
      </c>
      <c r="H101" s="146" t="s">
        <v>19</v>
      </c>
      <c r="I101" s="148"/>
      <c r="L101" s="144"/>
      <c r="M101" s="149"/>
      <c r="T101" s="150"/>
      <c r="AT101" s="146" t="s">
        <v>132</v>
      </c>
      <c r="AU101" s="146" t="s">
        <v>79</v>
      </c>
      <c r="AV101" s="12" t="s">
        <v>77</v>
      </c>
      <c r="AW101" s="12" t="s">
        <v>31</v>
      </c>
      <c r="AX101" s="12" t="s">
        <v>69</v>
      </c>
      <c r="AY101" s="146" t="s">
        <v>121</v>
      </c>
    </row>
    <row r="102" spans="2:51" s="13" customFormat="1" ht="11.25">
      <c r="B102" s="151"/>
      <c r="D102" s="145" t="s">
        <v>132</v>
      </c>
      <c r="E102" s="152" t="s">
        <v>19</v>
      </c>
      <c r="F102" s="153" t="s">
        <v>138</v>
      </c>
      <c r="H102" s="154">
        <v>83.5</v>
      </c>
      <c r="I102" s="155"/>
      <c r="L102" s="151"/>
      <c r="M102" s="156"/>
      <c r="T102" s="157"/>
      <c r="AT102" s="152" t="s">
        <v>132</v>
      </c>
      <c r="AU102" s="152" t="s">
        <v>79</v>
      </c>
      <c r="AV102" s="13" t="s">
        <v>79</v>
      </c>
      <c r="AW102" s="13" t="s">
        <v>31</v>
      </c>
      <c r="AX102" s="13" t="s">
        <v>69</v>
      </c>
      <c r="AY102" s="152" t="s">
        <v>121</v>
      </c>
    </row>
    <row r="103" spans="2:51" s="12" customFormat="1" ht="11.25">
      <c r="B103" s="144"/>
      <c r="D103" s="145" t="s">
        <v>132</v>
      </c>
      <c r="E103" s="146" t="s">
        <v>19</v>
      </c>
      <c r="F103" s="147" t="s">
        <v>139</v>
      </c>
      <c r="H103" s="146" t="s">
        <v>19</v>
      </c>
      <c r="I103" s="148"/>
      <c r="L103" s="144"/>
      <c r="M103" s="149"/>
      <c r="T103" s="150"/>
      <c r="AT103" s="146" t="s">
        <v>132</v>
      </c>
      <c r="AU103" s="146" t="s">
        <v>79</v>
      </c>
      <c r="AV103" s="12" t="s">
        <v>77</v>
      </c>
      <c r="AW103" s="12" t="s">
        <v>31</v>
      </c>
      <c r="AX103" s="12" t="s">
        <v>69</v>
      </c>
      <c r="AY103" s="146" t="s">
        <v>121</v>
      </c>
    </row>
    <row r="104" spans="2:51" s="13" customFormat="1" ht="11.25">
      <c r="B104" s="151"/>
      <c r="D104" s="145" t="s">
        <v>132</v>
      </c>
      <c r="E104" s="152" t="s">
        <v>19</v>
      </c>
      <c r="F104" s="153" t="s">
        <v>140</v>
      </c>
      <c r="H104" s="154">
        <v>2.1</v>
      </c>
      <c r="I104" s="155"/>
      <c r="L104" s="151"/>
      <c r="M104" s="156"/>
      <c r="T104" s="157"/>
      <c r="AT104" s="152" t="s">
        <v>132</v>
      </c>
      <c r="AU104" s="152" t="s">
        <v>79</v>
      </c>
      <c r="AV104" s="13" t="s">
        <v>79</v>
      </c>
      <c r="AW104" s="13" t="s">
        <v>31</v>
      </c>
      <c r="AX104" s="13" t="s">
        <v>69</v>
      </c>
      <c r="AY104" s="152" t="s">
        <v>121</v>
      </c>
    </row>
    <row r="105" spans="2:51" s="12" customFormat="1" ht="11.25">
      <c r="B105" s="144"/>
      <c r="D105" s="145" t="s">
        <v>132</v>
      </c>
      <c r="E105" s="146" t="s">
        <v>19</v>
      </c>
      <c r="F105" s="147" t="s">
        <v>141</v>
      </c>
      <c r="H105" s="146" t="s">
        <v>19</v>
      </c>
      <c r="I105" s="148"/>
      <c r="L105" s="144"/>
      <c r="M105" s="149"/>
      <c r="T105" s="150"/>
      <c r="AT105" s="146" t="s">
        <v>132</v>
      </c>
      <c r="AU105" s="146" t="s">
        <v>79</v>
      </c>
      <c r="AV105" s="12" t="s">
        <v>77</v>
      </c>
      <c r="AW105" s="12" t="s">
        <v>31</v>
      </c>
      <c r="AX105" s="12" t="s">
        <v>69</v>
      </c>
      <c r="AY105" s="146" t="s">
        <v>121</v>
      </c>
    </row>
    <row r="106" spans="2:51" s="13" customFormat="1" ht="11.25">
      <c r="B106" s="151"/>
      <c r="D106" s="145" t="s">
        <v>132</v>
      </c>
      <c r="E106" s="152" t="s">
        <v>19</v>
      </c>
      <c r="F106" s="153" t="s">
        <v>142</v>
      </c>
      <c r="H106" s="154">
        <v>3.5</v>
      </c>
      <c r="I106" s="155"/>
      <c r="L106" s="151"/>
      <c r="M106" s="156"/>
      <c r="T106" s="157"/>
      <c r="AT106" s="152" t="s">
        <v>132</v>
      </c>
      <c r="AU106" s="152" t="s">
        <v>79</v>
      </c>
      <c r="AV106" s="13" t="s">
        <v>79</v>
      </c>
      <c r="AW106" s="13" t="s">
        <v>31</v>
      </c>
      <c r="AX106" s="13" t="s">
        <v>69</v>
      </c>
      <c r="AY106" s="152" t="s">
        <v>121</v>
      </c>
    </row>
    <row r="107" spans="2:51" s="12" customFormat="1" ht="11.25">
      <c r="B107" s="144"/>
      <c r="D107" s="145" t="s">
        <v>132</v>
      </c>
      <c r="E107" s="146" t="s">
        <v>19</v>
      </c>
      <c r="F107" s="147" t="s">
        <v>143</v>
      </c>
      <c r="H107" s="146" t="s">
        <v>19</v>
      </c>
      <c r="I107" s="148"/>
      <c r="L107" s="144"/>
      <c r="M107" s="149"/>
      <c r="T107" s="150"/>
      <c r="AT107" s="146" t="s">
        <v>132</v>
      </c>
      <c r="AU107" s="146" t="s">
        <v>79</v>
      </c>
      <c r="AV107" s="12" t="s">
        <v>77</v>
      </c>
      <c r="AW107" s="12" t="s">
        <v>31</v>
      </c>
      <c r="AX107" s="12" t="s">
        <v>69</v>
      </c>
      <c r="AY107" s="146" t="s">
        <v>121</v>
      </c>
    </row>
    <row r="108" spans="2:51" s="13" customFormat="1" ht="11.25">
      <c r="B108" s="151"/>
      <c r="D108" s="145" t="s">
        <v>132</v>
      </c>
      <c r="E108" s="152" t="s">
        <v>19</v>
      </c>
      <c r="F108" s="153" t="s">
        <v>144</v>
      </c>
      <c r="H108" s="154">
        <v>3.6</v>
      </c>
      <c r="I108" s="155"/>
      <c r="L108" s="151"/>
      <c r="M108" s="156"/>
      <c r="T108" s="157"/>
      <c r="AT108" s="152" t="s">
        <v>132</v>
      </c>
      <c r="AU108" s="152" t="s">
        <v>79</v>
      </c>
      <c r="AV108" s="13" t="s">
        <v>79</v>
      </c>
      <c r="AW108" s="13" t="s">
        <v>31</v>
      </c>
      <c r="AX108" s="13" t="s">
        <v>69</v>
      </c>
      <c r="AY108" s="152" t="s">
        <v>121</v>
      </c>
    </row>
    <row r="109" spans="2:51" s="12" customFormat="1" ht="11.25">
      <c r="B109" s="144"/>
      <c r="D109" s="145" t="s">
        <v>132</v>
      </c>
      <c r="E109" s="146" t="s">
        <v>19</v>
      </c>
      <c r="F109" s="147" t="s">
        <v>145</v>
      </c>
      <c r="H109" s="146" t="s">
        <v>19</v>
      </c>
      <c r="I109" s="148"/>
      <c r="L109" s="144"/>
      <c r="M109" s="149"/>
      <c r="T109" s="150"/>
      <c r="AT109" s="146" t="s">
        <v>132</v>
      </c>
      <c r="AU109" s="146" t="s">
        <v>79</v>
      </c>
      <c r="AV109" s="12" t="s">
        <v>77</v>
      </c>
      <c r="AW109" s="12" t="s">
        <v>31</v>
      </c>
      <c r="AX109" s="12" t="s">
        <v>69</v>
      </c>
      <c r="AY109" s="146" t="s">
        <v>121</v>
      </c>
    </row>
    <row r="110" spans="2:51" s="13" customFormat="1" ht="11.25">
      <c r="B110" s="151"/>
      <c r="D110" s="145" t="s">
        <v>132</v>
      </c>
      <c r="E110" s="152" t="s">
        <v>19</v>
      </c>
      <c r="F110" s="153" t="s">
        <v>144</v>
      </c>
      <c r="H110" s="154">
        <v>3.6</v>
      </c>
      <c r="I110" s="155"/>
      <c r="L110" s="151"/>
      <c r="M110" s="156"/>
      <c r="T110" s="157"/>
      <c r="AT110" s="152" t="s">
        <v>132</v>
      </c>
      <c r="AU110" s="152" t="s">
        <v>79</v>
      </c>
      <c r="AV110" s="13" t="s">
        <v>79</v>
      </c>
      <c r="AW110" s="13" t="s">
        <v>31</v>
      </c>
      <c r="AX110" s="13" t="s">
        <v>69</v>
      </c>
      <c r="AY110" s="152" t="s">
        <v>121</v>
      </c>
    </row>
    <row r="111" spans="2:51" s="12" customFormat="1" ht="11.25">
      <c r="B111" s="144"/>
      <c r="D111" s="145" t="s">
        <v>132</v>
      </c>
      <c r="E111" s="146" t="s">
        <v>19</v>
      </c>
      <c r="F111" s="147" t="s">
        <v>146</v>
      </c>
      <c r="H111" s="146" t="s">
        <v>19</v>
      </c>
      <c r="I111" s="148"/>
      <c r="L111" s="144"/>
      <c r="M111" s="149"/>
      <c r="T111" s="150"/>
      <c r="AT111" s="146" t="s">
        <v>132</v>
      </c>
      <c r="AU111" s="146" t="s">
        <v>79</v>
      </c>
      <c r="AV111" s="12" t="s">
        <v>77</v>
      </c>
      <c r="AW111" s="12" t="s">
        <v>31</v>
      </c>
      <c r="AX111" s="12" t="s">
        <v>69</v>
      </c>
      <c r="AY111" s="146" t="s">
        <v>121</v>
      </c>
    </row>
    <row r="112" spans="2:51" s="13" customFormat="1" ht="11.25">
      <c r="B112" s="151"/>
      <c r="D112" s="145" t="s">
        <v>132</v>
      </c>
      <c r="E112" s="152" t="s">
        <v>19</v>
      </c>
      <c r="F112" s="153" t="s">
        <v>147</v>
      </c>
      <c r="H112" s="154">
        <v>2.4</v>
      </c>
      <c r="I112" s="155"/>
      <c r="L112" s="151"/>
      <c r="M112" s="156"/>
      <c r="T112" s="157"/>
      <c r="AT112" s="152" t="s">
        <v>132</v>
      </c>
      <c r="AU112" s="152" t="s">
        <v>79</v>
      </c>
      <c r="AV112" s="13" t="s">
        <v>79</v>
      </c>
      <c r="AW112" s="13" t="s">
        <v>31</v>
      </c>
      <c r="AX112" s="13" t="s">
        <v>69</v>
      </c>
      <c r="AY112" s="152" t="s">
        <v>121</v>
      </c>
    </row>
    <row r="113" spans="2:65" s="12" customFormat="1" ht="11.25">
      <c r="B113" s="144"/>
      <c r="D113" s="145" t="s">
        <v>132</v>
      </c>
      <c r="E113" s="146" t="s">
        <v>19</v>
      </c>
      <c r="F113" s="147" t="s">
        <v>148</v>
      </c>
      <c r="H113" s="146" t="s">
        <v>19</v>
      </c>
      <c r="I113" s="148"/>
      <c r="L113" s="144"/>
      <c r="M113" s="149"/>
      <c r="T113" s="150"/>
      <c r="AT113" s="146" t="s">
        <v>132</v>
      </c>
      <c r="AU113" s="146" t="s">
        <v>79</v>
      </c>
      <c r="AV113" s="12" t="s">
        <v>77</v>
      </c>
      <c r="AW113" s="12" t="s">
        <v>31</v>
      </c>
      <c r="AX113" s="12" t="s">
        <v>69</v>
      </c>
      <c r="AY113" s="146" t="s">
        <v>121</v>
      </c>
    </row>
    <row r="114" spans="2:65" s="13" customFormat="1" ht="11.25">
      <c r="B114" s="151"/>
      <c r="D114" s="145" t="s">
        <v>132</v>
      </c>
      <c r="E114" s="152" t="s">
        <v>19</v>
      </c>
      <c r="F114" s="153" t="s">
        <v>149</v>
      </c>
      <c r="H114" s="154">
        <v>2.8</v>
      </c>
      <c r="I114" s="155"/>
      <c r="L114" s="151"/>
      <c r="M114" s="156"/>
      <c r="T114" s="157"/>
      <c r="AT114" s="152" t="s">
        <v>132</v>
      </c>
      <c r="AU114" s="152" t="s">
        <v>79</v>
      </c>
      <c r="AV114" s="13" t="s">
        <v>79</v>
      </c>
      <c r="AW114" s="13" t="s">
        <v>31</v>
      </c>
      <c r="AX114" s="13" t="s">
        <v>69</v>
      </c>
      <c r="AY114" s="152" t="s">
        <v>121</v>
      </c>
    </row>
    <row r="115" spans="2:65" s="12" customFormat="1" ht="11.25">
      <c r="B115" s="144"/>
      <c r="D115" s="145" t="s">
        <v>132</v>
      </c>
      <c r="E115" s="146" t="s">
        <v>19</v>
      </c>
      <c r="F115" s="147" t="s">
        <v>150</v>
      </c>
      <c r="H115" s="146" t="s">
        <v>19</v>
      </c>
      <c r="I115" s="148"/>
      <c r="L115" s="144"/>
      <c r="M115" s="149"/>
      <c r="T115" s="150"/>
      <c r="AT115" s="146" t="s">
        <v>132</v>
      </c>
      <c r="AU115" s="146" t="s">
        <v>79</v>
      </c>
      <c r="AV115" s="12" t="s">
        <v>77</v>
      </c>
      <c r="AW115" s="12" t="s">
        <v>31</v>
      </c>
      <c r="AX115" s="12" t="s">
        <v>69</v>
      </c>
      <c r="AY115" s="146" t="s">
        <v>121</v>
      </c>
    </row>
    <row r="116" spans="2:65" s="13" customFormat="1" ht="11.25">
      <c r="B116" s="151"/>
      <c r="D116" s="145" t="s">
        <v>132</v>
      </c>
      <c r="E116" s="152" t="s">
        <v>19</v>
      </c>
      <c r="F116" s="153" t="s">
        <v>151</v>
      </c>
      <c r="H116" s="154">
        <v>2.2999999999999998</v>
      </c>
      <c r="I116" s="155"/>
      <c r="L116" s="151"/>
      <c r="M116" s="156"/>
      <c r="T116" s="157"/>
      <c r="AT116" s="152" t="s">
        <v>132</v>
      </c>
      <c r="AU116" s="152" t="s">
        <v>79</v>
      </c>
      <c r="AV116" s="13" t="s">
        <v>79</v>
      </c>
      <c r="AW116" s="13" t="s">
        <v>31</v>
      </c>
      <c r="AX116" s="13" t="s">
        <v>69</v>
      </c>
      <c r="AY116" s="152" t="s">
        <v>121</v>
      </c>
    </row>
    <row r="117" spans="2:65" s="12" customFormat="1" ht="11.25">
      <c r="B117" s="144"/>
      <c r="D117" s="145" t="s">
        <v>132</v>
      </c>
      <c r="E117" s="146" t="s">
        <v>19</v>
      </c>
      <c r="F117" s="147" t="s">
        <v>152</v>
      </c>
      <c r="H117" s="146" t="s">
        <v>19</v>
      </c>
      <c r="I117" s="148"/>
      <c r="L117" s="144"/>
      <c r="M117" s="149"/>
      <c r="T117" s="150"/>
      <c r="AT117" s="146" t="s">
        <v>132</v>
      </c>
      <c r="AU117" s="146" t="s">
        <v>79</v>
      </c>
      <c r="AV117" s="12" t="s">
        <v>77</v>
      </c>
      <c r="AW117" s="12" t="s">
        <v>31</v>
      </c>
      <c r="AX117" s="12" t="s">
        <v>69</v>
      </c>
      <c r="AY117" s="146" t="s">
        <v>121</v>
      </c>
    </row>
    <row r="118" spans="2:65" s="13" customFormat="1" ht="11.25">
      <c r="B118" s="151"/>
      <c r="D118" s="145" t="s">
        <v>132</v>
      </c>
      <c r="E118" s="152" t="s">
        <v>19</v>
      </c>
      <c r="F118" s="153" t="s">
        <v>153</v>
      </c>
      <c r="H118" s="154">
        <v>46.2</v>
      </c>
      <c r="I118" s="155"/>
      <c r="L118" s="151"/>
      <c r="M118" s="156"/>
      <c r="T118" s="157"/>
      <c r="AT118" s="152" t="s">
        <v>132</v>
      </c>
      <c r="AU118" s="152" t="s">
        <v>79</v>
      </c>
      <c r="AV118" s="13" t="s">
        <v>79</v>
      </c>
      <c r="AW118" s="13" t="s">
        <v>31</v>
      </c>
      <c r="AX118" s="13" t="s">
        <v>69</v>
      </c>
      <c r="AY118" s="152" t="s">
        <v>121</v>
      </c>
    </row>
    <row r="119" spans="2:65" s="14" customFormat="1" ht="11.25">
      <c r="B119" s="158"/>
      <c r="D119" s="145" t="s">
        <v>132</v>
      </c>
      <c r="E119" s="159" t="s">
        <v>19</v>
      </c>
      <c r="F119" s="160" t="s">
        <v>154</v>
      </c>
      <c r="H119" s="161">
        <v>192.4</v>
      </c>
      <c r="I119" s="162"/>
      <c r="L119" s="158"/>
      <c r="M119" s="163"/>
      <c r="T119" s="164"/>
      <c r="AT119" s="159" t="s">
        <v>132</v>
      </c>
      <c r="AU119" s="159" t="s">
        <v>79</v>
      </c>
      <c r="AV119" s="14" t="s">
        <v>128</v>
      </c>
      <c r="AW119" s="14" t="s">
        <v>31</v>
      </c>
      <c r="AX119" s="14" t="s">
        <v>77</v>
      </c>
      <c r="AY119" s="159" t="s">
        <v>121</v>
      </c>
    </row>
    <row r="120" spans="2:65" s="1" customFormat="1" ht="33" customHeight="1">
      <c r="B120" s="32"/>
      <c r="C120" s="127" t="s">
        <v>79</v>
      </c>
      <c r="D120" s="127" t="s">
        <v>123</v>
      </c>
      <c r="E120" s="128" t="s">
        <v>155</v>
      </c>
      <c r="F120" s="129" t="s">
        <v>156</v>
      </c>
      <c r="G120" s="130" t="s">
        <v>126</v>
      </c>
      <c r="H120" s="131">
        <v>192.4</v>
      </c>
      <c r="I120" s="132"/>
      <c r="J120" s="133">
        <f>ROUND(I120*H120,2)</f>
        <v>0</v>
      </c>
      <c r="K120" s="129" t="s">
        <v>127</v>
      </c>
      <c r="L120" s="32"/>
      <c r="M120" s="134" t="s">
        <v>19</v>
      </c>
      <c r="N120" s="135" t="s">
        <v>40</v>
      </c>
      <c r="P120" s="136">
        <f>O120*H120</f>
        <v>0</v>
      </c>
      <c r="Q120" s="136">
        <v>0</v>
      </c>
      <c r="R120" s="136">
        <f>Q120*H120</f>
        <v>0</v>
      </c>
      <c r="S120" s="136">
        <v>0.28999999999999998</v>
      </c>
      <c r="T120" s="137">
        <f>S120*H120</f>
        <v>55.795999999999999</v>
      </c>
      <c r="AR120" s="138" t="s">
        <v>128</v>
      </c>
      <c r="AT120" s="138" t="s">
        <v>123</v>
      </c>
      <c r="AU120" s="138" t="s">
        <v>79</v>
      </c>
      <c r="AY120" s="17" t="s">
        <v>121</v>
      </c>
      <c r="BE120" s="139">
        <f>IF(N120="základní",J120,0)</f>
        <v>0</v>
      </c>
      <c r="BF120" s="139">
        <f>IF(N120="snížená",J120,0)</f>
        <v>0</v>
      </c>
      <c r="BG120" s="139">
        <f>IF(N120="zákl. přenesená",J120,0)</f>
        <v>0</v>
      </c>
      <c r="BH120" s="139">
        <f>IF(N120="sníž. přenesená",J120,0)</f>
        <v>0</v>
      </c>
      <c r="BI120" s="139">
        <f>IF(N120="nulová",J120,0)</f>
        <v>0</v>
      </c>
      <c r="BJ120" s="17" t="s">
        <v>77</v>
      </c>
      <c r="BK120" s="139">
        <f>ROUND(I120*H120,2)</f>
        <v>0</v>
      </c>
      <c r="BL120" s="17" t="s">
        <v>128</v>
      </c>
      <c r="BM120" s="138" t="s">
        <v>157</v>
      </c>
    </row>
    <row r="121" spans="2:65" s="1" customFormat="1" ht="11.25">
      <c r="B121" s="32"/>
      <c r="D121" s="140" t="s">
        <v>130</v>
      </c>
      <c r="F121" s="141" t="s">
        <v>158</v>
      </c>
      <c r="I121" s="142"/>
      <c r="L121" s="32"/>
      <c r="M121" s="143"/>
      <c r="T121" s="53"/>
      <c r="AT121" s="17" t="s">
        <v>130</v>
      </c>
      <c r="AU121" s="17" t="s">
        <v>79</v>
      </c>
    </row>
    <row r="122" spans="2:65" s="12" customFormat="1" ht="11.25">
      <c r="B122" s="144"/>
      <c r="D122" s="145" t="s">
        <v>132</v>
      </c>
      <c r="E122" s="146" t="s">
        <v>19</v>
      </c>
      <c r="F122" s="147" t="s">
        <v>159</v>
      </c>
      <c r="H122" s="146" t="s">
        <v>19</v>
      </c>
      <c r="I122" s="148"/>
      <c r="L122" s="144"/>
      <c r="M122" s="149"/>
      <c r="T122" s="150"/>
      <c r="AT122" s="146" t="s">
        <v>132</v>
      </c>
      <c r="AU122" s="146" t="s">
        <v>79</v>
      </c>
      <c r="AV122" s="12" t="s">
        <v>77</v>
      </c>
      <c r="AW122" s="12" t="s">
        <v>31</v>
      </c>
      <c r="AX122" s="12" t="s">
        <v>69</v>
      </c>
      <c r="AY122" s="146" t="s">
        <v>121</v>
      </c>
    </row>
    <row r="123" spans="2:65" s="13" customFormat="1" ht="11.25">
      <c r="B123" s="151"/>
      <c r="D123" s="145" t="s">
        <v>132</v>
      </c>
      <c r="E123" s="152" t="s">
        <v>19</v>
      </c>
      <c r="F123" s="153" t="s">
        <v>160</v>
      </c>
      <c r="H123" s="154">
        <v>192.4</v>
      </c>
      <c r="I123" s="155"/>
      <c r="L123" s="151"/>
      <c r="M123" s="156"/>
      <c r="T123" s="157"/>
      <c r="AT123" s="152" t="s">
        <v>132</v>
      </c>
      <c r="AU123" s="152" t="s">
        <v>79</v>
      </c>
      <c r="AV123" s="13" t="s">
        <v>79</v>
      </c>
      <c r="AW123" s="13" t="s">
        <v>31</v>
      </c>
      <c r="AX123" s="13" t="s">
        <v>77</v>
      </c>
      <c r="AY123" s="152" t="s">
        <v>121</v>
      </c>
    </row>
    <row r="124" spans="2:65" s="1" customFormat="1" ht="24.2" customHeight="1">
      <c r="B124" s="32"/>
      <c r="C124" s="127" t="s">
        <v>161</v>
      </c>
      <c r="D124" s="127" t="s">
        <v>123</v>
      </c>
      <c r="E124" s="128" t="s">
        <v>162</v>
      </c>
      <c r="F124" s="129" t="s">
        <v>163</v>
      </c>
      <c r="G124" s="130" t="s">
        <v>164</v>
      </c>
      <c r="H124" s="131">
        <v>31.943000000000001</v>
      </c>
      <c r="I124" s="132"/>
      <c r="J124" s="133">
        <f>ROUND(I124*H124,2)</f>
        <v>0</v>
      </c>
      <c r="K124" s="129" t="s">
        <v>127</v>
      </c>
      <c r="L124" s="32"/>
      <c r="M124" s="134" t="s">
        <v>19</v>
      </c>
      <c r="N124" s="135" t="s">
        <v>40</v>
      </c>
      <c r="P124" s="136">
        <f>O124*H124</f>
        <v>0</v>
      </c>
      <c r="Q124" s="136">
        <v>0</v>
      </c>
      <c r="R124" s="136">
        <f>Q124*H124</f>
        <v>0</v>
      </c>
      <c r="S124" s="136">
        <v>0</v>
      </c>
      <c r="T124" s="137">
        <f>S124*H124</f>
        <v>0</v>
      </c>
      <c r="AR124" s="138" t="s">
        <v>128</v>
      </c>
      <c r="AT124" s="138" t="s">
        <v>123</v>
      </c>
      <c r="AU124" s="138" t="s">
        <v>79</v>
      </c>
      <c r="AY124" s="17" t="s">
        <v>121</v>
      </c>
      <c r="BE124" s="139">
        <f>IF(N124="základní",J124,0)</f>
        <v>0</v>
      </c>
      <c r="BF124" s="139">
        <f>IF(N124="snížená",J124,0)</f>
        <v>0</v>
      </c>
      <c r="BG124" s="139">
        <f>IF(N124="zákl. přenesená",J124,0)</f>
        <v>0</v>
      </c>
      <c r="BH124" s="139">
        <f>IF(N124="sníž. přenesená",J124,0)</f>
        <v>0</v>
      </c>
      <c r="BI124" s="139">
        <f>IF(N124="nulová",J124,0)</f>
        <v>0</v>
      </c>
      <c r="BJ124" s="17" t="s">
        <v>77</v>
      </c>
      <c r="BK124" s="139">
        <f>ROUND(I124*H124,2)</f>
        <v>0</v>
      </c>
      <c r="BL124" s="17" t="s">
        <v>128</v>
      </c>
      <c r="BM124" s="138" t="s">
        <v>165</v>
      </c>
    </row>
    <row r="125" spans="2:65" s="1" customFormat="1" ht="11.25">
      <c r="B125" s="32"/>
      <c r="D125" s="140" t="s">
        <v>130</v>
      </c>
      <c r="F125" s="141" t="s">
        <v>166</v>
      </c>
      <c r="I125" s="142"/>
      <c r="L125" s="32"/>
      <c r="M125" s="143"/>
      <c r="T125" s="53"/>
      <c r="AT125" s="17" t="s">
        <v>130</v>
      </c>
      <c r="AU125" s="17" t="s">
        <v>79</v>
      </c>
    </row>
    <row r="126" spans="2:65" s="12" customFormat="1" ht="11.25">
      <c r="B126" s="144"/>
      <c r="D126" s="145" t="s">
        <v>132</v>
      </c>
      <c r="E126" s="146" t="s">
        <v>19</v>
      </c>
      <c r="F126" s="147" t="s">
        <v>167</v>
      </c>
      <c r="H126" s="146" t="s">
        <v>19</v>
      </c>
      <c r="I126" s="148"/>
      <c r="L126" s="144"/>
      <c r="M126" s="149"/>
      <c r="T126" s="150"/>
      <c r="AT126" s="146" t="s">
        <v>132</v>
      </c>
      <c r="AU126" s="146" t="s">
        <v>79</v>
      </c>
      <c r="AV126" s="12" t="s">
        <v>77</v>
      </c>
      <c r="AW126" s="12" t="s">
        <v>31</v>
      </c>
      <c r="AX126" s="12" t="s">
        <v>69</v>
      </c>
      <c r="AY126" s="146" t="s">
        <v>121</v>
      </c>
    </row>
    <row r="127" spans="2:65" s="13" customFormat="1" ht="11.25">
      <c r="B127" s="151"/>
      <c r="D127" s="145" t="s">
        <v>132</v>
      </c>
      <c r="E127" s="152" t="s">
        <v>19</v>
      </c>
      <c r="F127" s="153" t="s">
        <v>168</v>
      </c>
      <c r="H127" s="154">
        <v>2</v>
      </c>
      <c r="I127" s="155"/>
      <c r="L127" s="151"/>
      <c r="M127" s="156"/>
      <c r="T127" s="157"/>
      <c r="AT127" s="152" t="s">
        <v>132</v>
      </c>
      <c r="AU127" s="152" t="s">
        <v>79</v>
      </c>
      <c r="AV127" s="13" t="s">
        <v>79</v>
      </c>
      <c r="AW127" s="13" t="s">
        <v>31</v>
      </c>
      <c r="AX127" s="13" t="s">
        <v>69</v>
      </c>
      <c r="AY127" s="152" t="s">
        <v>121</v>
      </c>
    </row>
    <row r="128" spans="2:65" s="12" customFormat="1" ht="11.25">
      <c r="B128" s="144"/>
      <c r="D128" s="145" t="s">
        <v>132</v>
      </c>
      <c r="E128" s="146" t="s">
        <v>19</v>
      </c>
      <c r="F128" s="147" t="s">
        <v>169</v>
      </c>
      <c r="H128" s="146" t="s">
        <v>19</v>
      </c>
      <c r="I128" s="148"/>
      <c r="L128" s="144"/>
      <c r="M128" s="149"/>
      <c r="T128" s="150"/>
      <c r="AT128" s="146" t="s">
        <v>132</v>
      </c>
      <c r="AU128" s="146" t="s">
        <v>79</v>
      </c>
      <c r="AV128" s="12" t="s">
        <v>77</v>
      </c>
      <c r="AW128" s="12" t="s">
        <v>31</v>
      </c>
      <c r="AX128" s="12" t="s">
        <v>69</v>
      </c>
      <c r="AY128" s="146" t="s">
        <v>121</v>
      </c>
    </row>
    <row r="129" spans="2:65" s="13" customFormat="1" ht="11.25">
      <c r="B129" s="151"/>
      <c r="D129" s="145" t="s">
        <v>132</v>
      </c>
      <c r="E129" s="152" t="s">
        <v>19</v>
      </c>
      <c r="F129" s="153" t="s">
        <v>170</v>
      </c>
      <c r="H129" s="154">
        <v>29.943000000000001</v>
      </c>
      <c r="I129" s="155"/>
      <c r="L129" s="151"/>
      <c r="M129" s="156"/>
      <c r="T129" s="157"/>
      <c r="AT129" s="152" t="s">
        <v>132</v>
      </c>
      <c r="AU129" s="152" t="s">
        <v>79</v>
      </c>
      <c r="AV129" s="13" t="s">
        <v>79</v>
      </c>
      <c r="AW129" s="13" t="s">
        <v>31</v>
      </c>
      <c r="AX129" s="13" t="s">
        <v>69</v>
      </c>
      <c r="AY129" s="152" t="s">
        <v>121</v>
      </c>
    </row>
    <row r="130" spans="2:65" s="14" customFormat="1" ht="11.25">
      <c r="B130" s="158"/>
      <c r="D130" s="145" t="s">
        <v>132</v>
      </c>
      <c r="E130" s="159" t="s">
        <v>19</v>
      </c>
      <c r="F130" s="160" t="s">
        <v>154</v>
      </c>
      <c r="H130" s="161">
        <v>31.943000000000001</v>
      </c>
      <c r="I130" s="162"/>
      <c r="L130" s="158"/>
      <c r="M130" s="163"/>
      <c r="T130" s="164"/>
      <c r="AT130" s="159" t="s">
        <v>132</v>
      </c>
      <c r="AU130" s="159" t="s">
        <v>79</v>
      </c>
      <c r="AV130" s="14" t="s">
        <v>128</v>
      </c>
      <c r="AW130" s="14" t="s">
        <v>31</v>
      </c>
      <c r="AX130" s="14" t="s">
        <v>77</v>
      </c>
      <c r="AY130" s="159" t="s">
        <v>121</v>
      </c>
    </row>
    <row r="131" spans="2:65" s="1" customFormat="1" ht="24.2" customHeight="1">
      <c r="B131" s="32"/>
      <c r="C131" s="127" t="s">
        <v>128</v>
      </c>
      <c r="D131" s="127" t="s">
        <v>123</v>
      </c>
      <c r="E131" s="128" t="s">
        <v>171</v>
      </c>
      <c r="F131" s="129" t="s">
        <v>172</v>
      </c>
      <c r="G131" s="130" t="s">
        <v>164</v>
      </c>
      <c r="H131" s="131">
        <v>31.943000000000001</v>
      </c>
      <c r="I131" s="132"/>
      <c r="J131" s="133">
        <f>ROUND(I131*H131,2)</f>
        <v>0</v>
      </c>
      <c r="K131" s="129" t="s">
        <v>127</v>
      </c>
      <c r="L131" s="32"/>
      <c r="M131" s="134" t="s">
        <v>19</v>
      </c>
      <c r="N131" s="135" t="s">
        <v>40</v>
      </c>
      <c r="P131" s="136">
        <f>O131*H131</f>
        <v>0</v>
      </c>
      <c r="Q131" s="136">
        <v>0</v>
      </c>
      <c r="R131" s="136">
        <f>Q131*H131</f>
        <v>0</v>
      </c>
      <c r="S131" s="136">
        <v>0</v>
      </c>
      <c r="T131" s="137">
        <f>S131*H131</f>
        <v>0</v>
      </c>
      <c r="AR131" s="138" t="s">
        <v>128</v>
      </c>
      <c r="AT131" s="138" t="s">
        <v>123</v>
      </c>
      <c r="AU131" s="138" t="s">
        <v>79</v>
      </c>
      <c r="AY131" s="17" t="s">
        <v>121</v>
      </c>
      <c r="BE131" s="139">
        <f>IF(N131="základní",J131,0)</f>
        <v>0</v>
      </c>
      <c r="BF131" s="139">
        <f>IF(N131="snížená",J131,0)</f>
        <v>0</v>
      </c>
      <c r="BG131" s="139">
        <f>IF(N131="zákl. přenesená",J131,0)</f>
        <v>0</v>
      </c>
      <c r="BH131" s="139">
        <f>IF(N131="sníž. přenesená",J131,0)</f>
        <v>0</v>
      </c>
      <c r="BI131" s="139">
        <f>IF(N131="nulová",J131,0)</f>
        <v>0</v>
      </c>
      <c r="BJ131" s="17" t="s">
        <v>77</v>
      </c>
      <c r="BK131" s="139">
        <f>ROUND(I131*H131,2)</f>
        <v>0</v>
      </c>
      <c r="BL131" s="17" t="s">
        <v>128</v>
      </c>
      <c r="BM131" s="138" t="s">
        <v>173</v>
      </c>
    </row>
    <row r="132" spans="2:65" s="1" customFormat="1" ht="11.25">
      <c r="B132" s="32"/>
      <c r="D132" s="140" t="s">
        <v>130</v>
      </c>
      <c r="F132" s="141" t="s">
        <v>174</v>
      </c>
      <c r="I132" s="142"/>
      <c r="L132" s="32"/>
      <c r="M132" s="143"/>
      <c r="T132" s="53"/>
      <c r="AT132" s="17" t="s">
        <v>130</v>
      </c>
      <c r="AU132" s="17" t="s">
        <v>79</v>
      </c>
    </row>
    <row r="133" spans="2:65" s="1" customFormat="1" ht="33" customHeight="1">
      <c r="B133" s="32"/>
      <c r="C133" s="127" t="s">
        <v>175</v>
      </c>
      <c r="D133" s="127" t="s">
        <v>123</v>
      </c>
      <c r="E133" s="128" t="s">
        <v>176</v>
      </c>
      <c r="F133" s="129" t="s">
        <v>177</v>
      </c>
      <c r="G133" s="130" t="s">
        <v>164</v>
      </c>
      <c r="H133" s="131">
        <v>223.601</v>
      </c>
      <c r="I133" s="132"/>
      <c r="J133" s="133">
        <f>ROUND(I133*H133,2)</f>
        <v>0</v>
      </c>
      <c r="K133" s="129" t="s">
        <v>127</v>
      </c>
      <c r="L133" s="32"/>
      <c r="M133" s="134" t="s">
        <v>19</v>
      </c>
      <c r="N133" s="135" t="s">
        <v>40</v>
      </c>
      <c r="P133" s="136">
        <f>O133*H133</f>
        <v>0</v>
      </c>
      <c r="Q133" s="136">
        <v>0</v>
      </c>
      <c r="R133" s="136">
        <f>Q133*H133</f>
        <v>0</v>
      </c>
      <c r="S133" s="136">
        <v>0</v>
      </c>
      <c r="T133" s="137">
        <f>S133*H133</f>
        <v>0</v>
      </c>
      <c r="AR133" s="138" t="s">
        <v>128</v>
      </c>
      <c r="AT133" s="138" t="s">
        <v>123</v>
      </c>
      <c r="AU133" s="138" t="s">
        <v>79</v>
      </c>
      <c r="AY133" s="17" t="s">
        <v>121</v>
      </c>
      <c r="BE133" s="139">
        <f>IF(N133="základní",J133,0)</f>
        <v>0</v>
      </c>
      <c r="BF133" s="139">
        <f>IF(N133="snížená",J133,0)</f>
        <v>0</v>
      </c>
      <c r="BG133" s="139">
        <f>IF(N133="zákl. přenesená",J133,0)</f>
        <v>0</v>
      </c>
      <c r="BH133" s="139">
        <f>IF(N133="sníž. přenesená",J133,0)</f>
        <v>0</v>
      </c>
      <c r="BI133" s="139">
        <f>IF(N133="nulová",J133,0)</f>
        <v>0</v>
      </c>
      <c r="BJ133" s="17" t="s">
        <v>77</v>
      </c>
      <c r="BK133" s="139">
        <f>ROUND(I133*H133,2)</f>
        <v>0</v>
      </c>
      <c r="BL133" s="17" t="s">
        <v>128</v>
      </c>
      <c r="BM133" s="138" t="s">
        <v>178</v>
      </c>
    </row>
    <row r="134" spans="2:65" s="1" customFormat="1" ht="11.25">
      <c r="B134" s="32"/>
      <c r="D134" s="140" t="s">
        <v>130</v>
      </c>
      <c r="F134" s="141" t="s">
        <v>179</v>
      </c>
      <c r="I134" s="142"/>
      <c r="L134" s="32"/>
      <c r="M134" s="143"/>
      <c r="T134" s="53"/>
      <c r="AT134" s="17" t="s">
        <v>130</v>
      </c>
      <c r="AU134" s="17" t="s">
        <v>79</v>
      </c>
    </row>
    <row r="135" spans="2:65" s="12" customFormat="1" ht="11.25">
      <c r="B135" s="144"/>
      <c r="D135" s="145" t="s">
        <v>132</v>
      </c>
      <c r="E135" s="146" t="s">
        <v>19</v>
      </c>
      <c r="F135" s="147" t="s">
        <v>180</v>
      </c>
      <c r="H135" s="146" t="s">
        <v>19</v>
      </c>
      <c r="I135" s="148"/>
      <c r="L135" s="144"/>
      <c r="M135" s="149"/>
      <c r="T135" s="150"/>
      <c r="AT135" s="146" t="s">
        <v>132</v>
      </c>
      <c r="AU135" s="146" t="s">
        <v>79</v>
      </c>
      <c r="AV135" s="12" t="s">
        <v>77</v>
      </c>
      <c r="AW135" s="12" t="s">
        <v>31</v>
      </c>
      <c r="AX135" s="12" t="s">
        <v>69</v>
      </c>
      <c r="AY135" s="146" t="s">
        <v>121</v>
      </c>
    </row>
    <row r="136" spans="2:65" s="13" customFormat="1" ht="11.25">
      <c r="B136" s="151"/>
      <c r="D136" s="145" t="s">
        <v>132</v>
      </c>
      <c r="E136" s="152" t="s">
        <v>19</v>
      </c>
      <c r="F136" s="153" t="s">
        <v>181</v>
      </c>
      <c r="H136" s="154">
        <v>223.601</v>
      </c>
      <c r="I136" s="155"/>
      <c r="L136" s="151"/>
      <c r="M136" s="156"/>
      <c r="T136" s="157"/>
      <c r="AT136" s="152" t="s">
        <v>132</v>
      </c>
      <c r="AU136" s="152" t="s">
        <v>79</v>
      </c>
      <c r="AV136" s="13" t="s">
        <v>79</v>
      </c>
      <c r="AW136" s="13" t="s">
        <v>31</v>
      </c>
      <c r="AX136" s="13" t="s">
        <v>77</v>
      </c>
      <c r="AY136" s="152" t="s">
        <v>121</v>
      </c>
    </row>
    <row r="137" spans="2:65" s="1" customFormat="1" ht="24.2" customHeight="1">
      <c r="B137" s="32"/>
      <c r="C137" s="127" t="s">
        <v>182</v>
      </c>
      <c r="D137" s="127" t="s">
        <v>123</v>
      </c>
      <c r="E137" s="128" t="s">
        <v>183</v>
      </c>
      <c r="F137" s="129" t="s">
        <v>184</v>
      </c>
      <c r="G137" s="130" t="s">
        <v>164</v>
      </c>
      <c r="H137" s="131">
        <v>31.943000000000001</v>
      </c>
      <c r="I137" s="132"/>
      <c r="J137" s="133">
        <f>ROUND(I137*H137,2)</f>
        <v>0</v>
      </c>
      <c r="K137" s="129" t="s">
        <v>127</v>
      </c>
      <c r="L137" s="32"/>
      <c r="M137" s="134" t="s">
        <v>19</v>
      </c>
      <c r="N137" s="135" t="s">
        <v>40</v>
      </c>
      <c r="P137" s="136">
        <f>O137*H137</f>
        <v>0</v>
      </c>
      <c r="Q137" s="136">
        <v>0</v>
      </c>
      <c r="R137" s="136">
        <f>Q137*H137</f>
        <v>0</v>
      </c>
      <c r="S137" s="136">
        <v>0</v>
      </c>
      <c r="T137" s="137">
        <f>S137*H137</f>
        <v>0</v>
      </c>
      <c r="AR137" s="138" t="s">
        <v>128</v>
      </c>
      <c r="AT137" s="138" t="s">
        <v>123</v>
      </c>
      <c r="AU137" s="138" t="s">
        <v>79</v>
      </c>
      <c r="AY137" s="17" t="s">
        <v>121</v>
      </c>
      <c r="BE137" s="139">
        <f>IF(N137="základní",J137,0)</f>
        <v>0</v>
      </c>
      <c r="BF137" s="139">
        <f>IF(N137="snížená",J137,0)</f>
        <v>0</v>
      </c>
      <c r="BG137" s="139">
        <f>IF(N137="zákl. přenesená",J137,0)</f>
        <v>0</v>
      </c>
      <c r="BH137" s="139">
        <f>IF(N137="sníž. přenesená",J137,0)</f>
        <v>0</v>
      </c>
      <c r="BI137" s="139">
        <f>IF(N137="nulová",J137,0)</f>
        <v>0</v>
      </c>
      <c r="BJ137" s="17" t="s">
        <v>77</v>
      </c>
      <c r="BK137" s="139">
        <f>ROUND(I137*H137,2)</f>
        <v>0</v>
      </c>
      <c r="BL137" s="17" t="s">
        <v>128</v>
      </c>
      <c r="BM137" s="138" t="s">
        <v>185</v>
      </c>
    </row>
    <row r="138" spans="2:65" s="1" customFormat="1" ht="11.25">
      <c r="B138" s="32"/>
      <c r="D138" s="140" t="s">
        <v>130</v>
      </c>
      <c r="F138" s="141" t="s">
        <v>186</v>
      </c>
      <c r="I138" s="142"/>
      <c r="L138" s="32"/>
      <c r="M138" s="143"/>
      <c r="T138" s="53"/>
      <c r="AT138" s="17" t="s">
        <v>130</v>
      </c>
      <c r="AU138" s="17" t="s">
        <v>79</v>
      </c>
    </row>
    <row r="139" spans="2:65" s="1" customFormat="1" ht="37.9" customHeight="1">
      <c r="B139" s="32"/>
      <c r="C139" s="127" t="s">
        <v>187</v>
      </c>
      <c r="D139" s="127" t="s">
        <v>123</v>
      </c>
      <c r="E139" s="128" t="s">
        <v>188</v>
      </c>
      <c r="F139" s="129" t="s">
        <v>189</v>
      </c>
      <c r="G139" s="130" t="s">
        <v>164</v>
      </c>
      <c r="H139" s="131">
        <v>31.943000000000001</v>
      </c>
      <c r="I139" s="132"/>
      <c r="J139" s="133">
        <f>ROUND(I139*H139,2)</f>
        <v>0</v>
      </c>
      <c r="K139" s="129" t="s">
        <v>127</v>
      </c>
      <c r="L139" s="32"/>
      <c r="M139" s="134" t="s">
        <v>19</v>
      </c>
      <c r="N139" s="135" t="s">
        <v>40</v>
      </c>
      <c r="P139" s="136">
        <f>O139*H139</f>
        <v>0</v>
      </c>
      <c r="Q139" s="136">
        <v>0</v>
      </c>
      <c r="R139" s="136">
        <f>Q139*H139</f>
        <v>0</v>
      </c>
      <c r="S139" s="136">
        <v>0</v>
      </c>
      <c r="T139" s="137">
        <f>S139*H139</f>
        <v>0</v>
      </c>
      <c r="AR139" s="138" t="s">
        <v>128</v>
      </c>
      <c r="AT139" s="138" t="s">
        <v>123</v>
      </c>
      <c r="AU139" s="138" t="s">
        <v>79</v>
      </c>
      <c r="AY139" s="17" t="s">
        <v>121</v>
      </c>
      <c r="BE139" s="139">
        <f>IF(N139="základní",J139,0)</f>
        <v>0</v>
      </c>
      <c r="BF139" s="139">
        <f>IF(N139="snížená",J139,0)</f>
        <v>0</v>
      </c>
      <c r="BG139" s="139">
        <f>IF(N139="zákl. přenesená",J139,0)</f>
        <v>0</v>
      </c>
      <c r="BH139" s="139">
        <f>IF(N139="sníž. přenesená",J139,0)</f>
        <v>0</v>
      </c>
      <c r="BI139" s="139">
        <f>IF(N139="nulová",J139,0)</f>
        <v>0</v>
      </c>
      <c r="BJ139" s="17" t="s">
        <v>77</v>
      </c>
      <c r="BK139" s="139">
        <f>ROUND(I139*H139,2)</f>
        <v>0</v>
      </c>
      <c r="BL139" s="17" t="s">
        <v>128</v>
      </c>
      <c r="BM139" s="138" t="s">
        <v>190</v>
      </c>
    </row>
    <row r="140" spans="2:65" s="1" customFormat="1" ht="11.25">
      <c r="B140" s="32"/>
      <c r="D140" s="140" t="s">
        <v>130</v>
      </c>
      <c r="F140" s="141" t="s">
        <v>191</v>
      </c>
      <c r="I140" s="142"/>
      <c r="L140" s="32"/>
      <c r="M140" s="143"/>
      <c r="T140" s="53"/>
      <c r="AT140" s="17" t="s">
        <v>130</v>
      </c>
      <c r="AU140" s="17" t="s">
        <v>79</v>
      </c>
    </row>
    <row r="141" spans="2:65" s="1" customFormat="1" ht="37.9" customHeight="1">
      <c r="B141" s="32"/>
      <c r="C141" s="127" t="s">
        <v>192</v>
      </c>
      <c r="D141" s="127" t="s">
        <v>123</v>
      </c>
      <c r="E141" s="128" t="s">
        <v>193</v>
      </c>
      <c r="F141" s="129" t="s">
        <v>194</v>
      </c>
      <c r="G141" s="130" t="s">
        <v>164</v>
      </c>
      <c r="H141" s="131">
        <v>319.43</v>
      </c>
      <c r="I141" s="132"/>
      <c r="J141" s="133">
        <f>ROUND(I141*H141,2)</f>
        <v>0</v>
      </c>
      <c r="K141" s="129" t="s">
        <v>127</v>
      </c>
      <c r="L141" s="32"/>
      <c r="M141" s="134" t="s">
        <v>19</v>
      </c>
      <c r="N141" s="135" t="s">
        <v>40</v>
      </c>
      <c r="P141" s="136">
        <f>O141*H141</f>
        <v>0</v>
      </c>
      <c r="Q141" s="136">
        <v>0</v>
      </c>
      <c r="R141" s="136">
        <f>Q141*H141</f>
        <v>0</v>
      </c>
      <c r="S141" s="136">
        <v>0</v>
      </c>
      <c r="T141" s="137">
        <f>S141*H141</f>
        <v>0</v>
      </c>
      <c r="AR141" s="138" t="s">
        <v>128</v>
      </c>
      <c r="AT141" s="138" t="s">
        <v>123</v>
      </c>
      <c r="AU141" s="138" t="s">
        <v>79</v>
      </c>
      <c r="AY141" s="17" t="s">
        <v>121</v>
      </c>
      <c r="BE141" s="139">
        <f>IF(N141="základní",J141,0)</f>
        <v>0</v>
      </c>
      <c r="BF141" s="139">
        <f>IF(N141="snížená",J141,0)</f>
        <v>0</v>
      </c>
      <c r="BG141" s="139">
        <f>IF(N141="zákl. přenesená",J141,0)</f>
        <v>0</v>
      </c>
      <c r="BH141" s="139">
        <f>IF(N141="sníž. přenesená",J141,0)</f>
        <v>0</v>
      </c>
      <c r="BI141" s="139">
        <f>IF(N141="nulová",J141,0)</f>
        <v>0</v>
      </c>
      <c r="BJ141" s="17" t="s">
        <v>77</v>
      </c>
      <c r="BK141" s="139">
        <f>ROUND(I141*H141,2)</f>
        <v>0</v>
      </c>
      <c r="BL141" s="17" t="s">
        <v>128</v>
      </c>
      <c r="BM141" s="138" t="s">
        <v>195</v>
      </c>
    </row>
    <row r="142" spans="2:65" s="1" customFormat="1" ht="11.25">
      <c r="B142" s="32"/>
      <c r="D142" s="140" t="s">
        <v>130</v>
      </c>
      <c r="F142" s="141" t="s">
        <v>196</v>
      </c>
      <c r="I142" s="142"/>
      <c r="L142" s="32"/>
      <c r="M142" s="143"/>
      <c r="T142" s="53"/>
      <c r="AT142" s="17" t="s">
        <v>130</v>
      </c>
      <c r="AU142" s="17" t="s">
        <v>79</v>
      </c>
    </row>
    <row r="143" spans="2:65" s="13" customFormat="1" ht="11.25">
      <c r="B143" s="151"/>
      <c r="D143" s="145" t="s">
        <v>132</v>
      </c>
      <c r="E143" s="152" t="s">
        <v>19</v>
      </c>
      <c r="F143" s="153" t="s">
        <v>197</v>
      </c>
      <c r="H143" s="154">
        <v>319.43</v>
      </c>
      <c r="I143" s="155"/>
      <c r="L143" s="151"/>
      <c r="M143" s="156"/>
      <c r="T143" s="157"/>
      <c r="AT143" s="152" t="s">
        <v>132</v>
      </c>
      <c r="AU143" s="152" t="s">
        <v>79</v>
      </c>
      <c r="AV143" s="13" t="s">
        <v>79</v>
      </c>
      <c r="AW143" s="13" t="s">
        <v>31</v>
      </c>
      <c r="AX143" s="13" t="s">
        <v>77</v>
      </c>
      <c r="AY143" s="152" t="s">
        <v>121</v>
      </c>
    </row>
    <row r="144" spans="2:65" s="1" customFormat="1" ht="24.2" customHeight="1">
      <c r="B144" s="32"/>
      <c r="C144" s="127" t="s">
        <v>198</v>
      </c>
      <c r="D144" s="127" t="s">
        <v>123</v>
      </c>
      <c r="E144" s="128" t="s">
        <v>199</v>
      </c>
      <c r="F144" s="129" t="s">
        <v>200</v>
      </c>
      <c r="G144" s="130" t="s">
        <v>201</v>
      </c>
      <c r="H144" s="131">
        <v>63.886000000000003</v>
      </c>
      <c r="I144" s="132"/>
      <c r="J144" s="133">
        <f>ROUND(I144*H144,2)</f>
        <v>0</v>
      </c>
      <c r="K144" s="129" t="s">
        <v>127</v>
      </c>
      <c r="L144" s="32"/>
      <c r="M144" s="134" t="s">
        <v>19</v>
      </c>
      <c r="N144" s="135" t="s">
        <v>40</v>
      </c>
      <c r="P144" s="136">
        <f>O144*H144</f>
        <v>0</v>
      </c>
      <c r="Q144" s="136">
        <v>0</v>
      </c>
      <c r="R144" s="136">
        <f>Q144*H144</f>
        <v>0</v>
      </c>
      <c r="S144" s="136">
        <v>0</v>
      </c>
      <c r="T144" s="137">
        <f>S144*H144</f>
        <v>0</v>
      </c>
      <c r="AR144" s="138" t="s">
        <v>128</v>
      </c>
      <c r="AT144" s="138" t="s">
        <v>123</v>
      </c>
      <c r="AU144" s="138" t="s">
        <v>79</v>
      </c>
      <c r="AY144" s="17" t="s">
        <v>121</v>
      </c>
      <c r="BE144" s="139">
        <f>IF(N144="základní",J144,0)</f>
        <v>0</v>
      </c>
      <c r="BF144" s="139">
        <f>IF(N144="snížená",J144,0)</f>
        <v>0</v>
      </c>
      <c r="BG144" s="139">
        <f>IF(N144="zákl. přenesená",J144,0)</f>
        <v>0</v>
      </c>
      <c r="BH144" s="139">
        <f>IF(N144="sníž. přenesená",J144,0)</f>
        <v>0</v>
      </c>
      <c r="BI144" s="139">
        <f>IF(N144="nulová",J144,0)</f>
        <v>0</v>
      </c>
      <c r="BJ144" s="17" t="s">
        <v>77</v>
      </c>
      <c r="BK144" s="139">
        <f>ROUND(I144*H144,2)</f>
        <v>0</v>
      </c>
      <c r="BL144" s="17" t="s">
        <v>128</v>
      </c>
      <c r="BM144" s="138" t="s">
        <v>202</v>
      </c>
    </row>
    <row r="145" spans="2:65" s="1" customFormat="1" ht="11.25">
      <c r="B145" s="32"/>
      <c r="D145" s="140" t="s">
        <v>130</v>
      </c>
      <c r="F145" s="141" t="s">
        <v>203</v>
      </c>
      <c r="I145" s="142"/>
      <c r="L145" s="32"/>
      <c r="M145" s="143"/>
      <c r="T145" s="53"/>
      <c r="AT145" s="17" t="s">
        <v>130</v>
      </c>
      <c r="AU145" s="17" t="s">
        <v>79</v>
      </c>
    </row>
    <row r="146" spans="2:65" s="13" customFormat="1" ht="11.25">
      <c r="B146" s="151"/>
      <c r="D146" s="145" t="s">
        <v>132</v>
      </c>
      <c r="E146" s="152" t="s">
        <v>19</v>
      </c>
      <c r="F146" s="153" t="s">
        <v>204</v>
      </c>
      <c r="H146" s="154">
        <v>63.886000000000003</v>
      </c>
      <c r="I146" s="155"/>
      <c r="L146" s="151"/>
      <c r="M146" s="156"/>
      <c r="T146" s="157"/>
      <c r="AT146" s="152" t="s">
        <v>132</v>
      </c>
      <c r="AU146" s="152" t="s">
        <v>79</v>
      </c>
      <c r="AV146" s="13" t="s">
        <v>79</v>
      </c>
      <c r="AW146" s="13" t="s">
        <v>31</v>
      </c>
      <c r="AX146" s="13" t="s">
        <v>77</v>
      </c>
      <c r="AY146" s="152" t="s">
        <v>121</v>
      </c>
    </row>
    <row r="147" spans="2:65" s="11" customFormat="1" ht="22.9" customHeight="1">
      <c r="B147" s="115"/>
      <c r="D147" s="116" t="s">
        <v>68</v>
      </c>
      <c r="E147" s="125" t="s">
        <v>79</v>
      </c>
      <c r="F147" s="125" t="s">
        <v>205</v>
      </c>
      <c r="I147" s="118"/>
      <c r="J147" s="126">
        <f>BK147</f>
        <v>0</v>
      </c>
      <c r="L147" s="115"/>
      <c r="M147" s="120"/>
      <c r="P147" s="121">
        <f>SUM(P148:P176)</f>
        <v>0</v>
      </c>
      <c r="R147" s="121">
        <f>SUM(R148:R176)</f>
        <v>85.125753799999984</v>
      </c>
      <c r="T147" s="122">
        <f>SUM(T148:T176)</f>
        <v>0</v>
      </c>
      <c r="AR147" s="116" t="s">
        <v>77</v>
      </c>
      <c r="AT147" s="123" t="s">
        <v>68</v>
      </c>
      <c r="AU147" s="123" t="s">
        <v>77</v>
      </c>
      <c r="AY147" s="116" t="s">
        <v>121</v>
      </c>
      <c r="BK147" s="124">
        <f>SUM(BK148:BK176)</f>
        <v>0</v>
      </c>
    </row>
    <row r="148" spans="2:65" s="1" customFormat="1" ht="16.5" customHeight="1">
      <c r="B148" s="32"/>
      <c r="C148" s="127" t="s">
        <v>206</v>
      </c>
      <c r="D148" s="127" t="s">
        <v>123</v>
      </c>
      <c r="E148" s="128" t="s">
        <v>207</v>
      </c>
      <c r="F148" s="129" t="s">
        <v>208</v>
      </c>
      <c r="G148" s="130" t="s">
        <v>164</v>
      </c>
      <c r="H148" s="131">
        <v>29.943000000000001</v>
      </c>
      <c r="I148" s="132"/>
      <c r="J148" s="133">
        <f>ROUND(I148*H148,2)</f>
        <v>0</v>
      </c>
      <c r="K148" s="129" t="s">
        <v>127</v>
      </c>
      <c r="L148" s="32"/>
      <c r="M148" s="134" t="s">
        <v>19</v>
      </c>
      <c r="N148" s="135" t="s">
        <v>40</v>
      </c>
      <c r="P148" s="136">
        <f>O148*H148</f>
        <v>0</v>
      </c>
      <c r="Q148" s="136">
        <v>2.5505399999999998</v>
      </c>
      <c r="R148" s="136">
        <f>Q148*H148</f>
        <v>76.370819220000001</v>
      </c>
      <c r="S148" s="136">
        <v>0</v>
      </c>
      <c r="T148" s="137">
        <f>S148*H148</f>
        <v>0</v>
      </c>
      <c r="AR148" s="138" t="s">
        <v>128</v>
      </c>
      <c r="AT148" s="138" t="s">
        <v>123</v>
      </c>
      <c r="AU148" s="138" t="s">
        <v>79</v>
      </c>
      <c r="AY148" s="17" t="s">
        <v>121</v>
      </c>
      <c r="BE148" s="139">
        <f>IF(N148="základní",J148,0)</f>
        <v>0</v>
      </c>
      <c r="BF148" s="139">
        <f>IF(N148="snížená",J148,0)</f>
        <v>0</v>
      </c>
      <c r="BG148" s="139">
        <f>IF(N148="zákl. přenesená",J148,0)</f>
        <v>0</v>
      </c>
      <c r="BH148" s="139">
        <f>IF(N148="sníž. přenesená",J148,0)</f>
        <v>0</v>
      </c>
      <c r="BI148" s="139">
        <f>IF(N148="nulová",J148,0)</f>
        <v>0</v>
      </c>
      <c r="BJ148" s="17" t="s">
        <v>77</v>
      </c>
      <c r="BK148" s="139">
        <f>ROUND(I148*H148,2)</f>
        <v>0</v>
      </c>
      <c r="BL148" s="17" t="s">
        <v>128</v>
      </c>
      <c r="BM148" s="138" t="s">
        <v>209</v>
      </c>
    </row>
    <row r="149" spans="2:65" s="1" customFormat="1" ht="11.25">
      <c r="B149" s="32"/>
      <c r="D149" s="140" t="s">
        <v>130</v>
      </c>
      <c r="F149" s="141" t="s">
        <v>210</v>
      </c>
      <c r="I149" s="142"/>
      <c r="L149" s="32"/>
      <c r="M149" s="143"/>
      <c r="T149" s="53"/>
      <c r="AT149" s="17" t="s">
        <v>130</v>
      </c>
      <c r="AU149" s="17" t="s">
        <v>79</v>
      </c>
    </row>
    <row r="150" spans="2:65" s="12" customFormat="1" ht="11.25">
      <c r="B150" s="144"/>
      <c r="D150" s="145" t="s">
        <v>132</v>
      </c>
      <c r="E150" s="146" t="s">
        <v>19</v>
      </c>
      <c r="F150" s="147" t="s">
        <v>211</v>
      </c>
      <c r="H150" s="146" t="s">
        <v>19</v>
      </c>
      <c r="I150" s="148"/>
      <c r="L150" s="144"/>
      <c r="M150" s="149"/>
      <c r="T150" s="150"/>
      <c r="AT150" s="146" t="s">
        <v>132</v>
      </c>
      <c r="AU150" s="146" t="s">
        <v>79</v>
      </c>
      <c r="AV150" s="12" t="s">
        <v>77</v>
      </c>
      <c r="AW150" s="12" t="s">
        <v>31</v>
      </c>
      <c r="AX150" s="12" t="s">
        <v>69</v>
      </c>
      <c r="AY150" s="146" t="s">
        <v>121</v>
      </c>
    </row>
    <row r="151" spans="2:65" s="13" customFormat="1" ht="11.25">
      <c r="B151" s="151"/>
      <c r="D151" s="145" t="s">
        <v>132</v>
      </c>
      <c r="E151" s="152" t="s">
        <v>19</v>
      </c>
      <c r="F151" s="153" t="s">
        <v>170</v>
      </c>
      <c r="H151" s="154">
        <v>29.943000000000001</v>
      </c>
      <c r="I151" s="155"/>
      <c r="L151" s="151"/>
      <c r="M151" s="156"/>
      <c r="T151" s="157"/>
      <c r="AT151" s="152" t="s">
        <v>132</v>
      </c>
      <c r="AU151" s="152" t="s">
        <v>79</v>
      </c>
      <c r="AV151" s="13" t="s">
        <v>79</v>
      </c>
      <c r="AW151" s="13" t="s">
        <v>31</v>
      </c>
      <c r="AX151" s="13" t="s">
        <v>77</v>
      </c>
      <c r="AY151" s="152" t="s">
        <v>121</v>
      </c>
    </row>
    <row r="152" spans="2:65" s="1" customFormat="1" ht="16.5" customHeight="1">
      <c r="B152" s="32"/>
      <c r="C152" s="127" t="s">
        <v>212</v>
      </c>
      <c r="D152" s="127" t="s">
        <v>123</v>
      </c>
      <c r="E152" s="128" t="s">
        <v>213</v>
      </c>
      <c r="F152" s="129" t="s">
        <v>214</v>
      </c>
      <c r="G152" s="130" t="s">
        <v>126</v>
      </c>
      <c r="H152" s="131">
        <v>9.9809999999999999</v>
      </c>
      <c r="I152" s="132"/>
      <c r="J152" s="133">
        <f>ROUND(I152*H152,2)</f>
        <v>0</v>
      </c>
      <c r="K152" s="129" t="s">
        <v>127</v>
      </c>
      <c r="L152" s="32"/>
      <c r="M152" s="134" t="s">
        <v>19</v>
      </c>
      <c r="N152" s="135" t="s">
        <v>40</v>
      </c>
      <c r="P152" s="136">
        <f>O152*H152</f>
        <v>0</v>
      </c>
      <c r="Q152" s="136">
        <v>1.2999999999999999E-3</v>
      </c>
      <c r="R152" s="136">
        <f>Q152*H152</f>
        <v>1.2975299999999999E-2</v>
      </c>
      <c r="S152" s="136">
        <v>0</v>
      </c>
      <c r="T152" s="137">
        <f>S152*H152</f>
        <v>0</v>
      </c>
      <c r="AR152" s="138" t="s">
        <v>128</v>
      </c>
      <c r="AT152" s="138" t="s">
        <v>123</v>
      </c>
      <c r="AU152" s="138" t="s">
        <v>79</v>
      </c>
      <c r="AY152" s="17" t="s">
        <v>121</v>
      </c>
      <c r="BE152" s="139">
        <f>IF(N152="základní",J152,0)</f>
        <v>0</v>
      </c>
      <c r="BF152" s="139">
        <f>IF(N152="snížená",J152,0)</f>
        <v>0</v>
      </c>
      <c r="BG152" s="139">
        <f>IF(N152="zákl. přenesená",J152,0)</f>
        <v>0</v>
      </c>
      <c r="BH152" s="139">
        <f>IF(N152="sníž. přenesená",J152,0)</f>
        <v>0</v>
      </c>
      <c r="BI152" s="139">
        <f>IF(N152="nulová",J152,0)</f>
        <v>0</v>
      </c>
      <c r="BJ152" s="17" t="s">
        <v>77</v>
      </c>
      <c r="BK152" s="139">
        <f>ROUND(I152*H152,2)</f>
        <v>0</v>
      </c>
      <c r="BL152" s="17" t="s">
        <v>128</v>
      </c>
      <c r="BM152" s="138" t="s">
        <v>215</v>
      </c>
    </row>
    <row r="153" spans="2:65" s="1" customFormat="1" ht="11.25">
      <c r="B153" s="32"/>
      <c r="D153" s="140" t="s">
        <v>130</v>
      </c>
      <c r="F153" s="141" t="s">
        <v>216</v>
      </c>
      <c r="I153" s="142"/>
      <c r="L153" s="32"/>
      <c r="M153" s="143"/>
      <c r="T153" s="53"/>
      <c r="AT153" s="17" t="s">
        <v>130</v>
      </c>
      <c r="AU153" s="17" t="s">
        <v>79</v>
      </c>
    </row>
    <row r="154" spans="2:65" s="12" customFormat="1" ht="11.25">
      <c r="B154" s="144"/>
      <c r="D154" s="145" t="s">
        <v>132</v>
      </c>
      <c r="E154" s="146" t="s">
        <v>19</v>
      </c>
      <c r="F154" s="147" t="s">
        <v>217</v>
      </c>
      <c r="H154" s="146" t="s">
        <v>19</v>
      </c>
      <c r="I154" s="148"/>
      <c r="L154" s="144"/>
      <c r="M154" s="149"/>
      <c r="T154" s="150"/>
      <c r="AT154" s="146" t="s">
        <v>132</v>
      </c>
      <c r="AU154" s="146" t="s">
        <v>79</v>
      </c>
      <c r="AV154" s="12" t="s">
        <v>77</v>
      </c>
      <c r="AW154" s="12" t="s">
        <v>31</v>
      </c>
      <c r="AX154" s="12" t="s">
        <v>69</v>
      </c>
      <c r="AY154" s="146" t="s">
        <v>121</v>
      </c>
    </row>
    <row r="155" spans="2:65" s="13" customFormat="1" ht="11.25">
      <c r="B155" s="151"/>
      <c r="D155" s="145" t="s">
        <v>132</v>
      </c>
      <c r="E155" s="152" t="s">
        <v>19</v>
      </c>
      <c r="F155" s="153" t="s">
        <v>218</v>
      </c>
      <c r="H155" s="154">
        <v>9.9809999999999999</v>
      </c>
      <c r="I155" s="155"/>
      <c r="L155" s="151"/>
      <c r="M155" s="156"/>
      <c r="T155" s="157"/>
      <c r="AT155" s="152" t="s">
        <v>132</v>
      </c>
      <c r="AU155" s="152" t="s">
        <v>79</v>
      </c>
      <c r="AV155" s="13" t="s">
        <v>79</v>
      </c>
      <c r="AW155" s="13" t="s">
        <v>31</v>
      </c>
      <c r="AX155" s="13" t="s">
        <v>77</v>
      </c>
      <c r="AY155" s="152" t="s">
        <v>121</v>
      </c>
    </row>
    <row r="156" spans="2:65" s="1" customFormat="1" ht="16.5" customHeight="1">
      <c r="B156" s="32"/>
      <c r="C156" s="127" t="s">
        <v>8</v>
      </c>
      <c r="D156" s="127" t="s">
        <v>123</v>
      </c>
      <c r="E156" s="128" t="s">
        <v>219</v>
      </c>
      <c r="F156" s="129" t="s">
        <v>220</v>
      </c>
      <c r="G156" s="130" t="s">
        <v>126</v>
      </c>
      <c r="H156" s="131">
        <v>9.9809999999999999</v>
      </c>
      <c r="I156" s="132"/>
      <c r="J156" s="133">
        <f>ROUND(I156*H156,2)</f>
        <v>0</v>
      </c>
      <c r="K156" s="129" t="s">
        <v>127</v>
      </c>
      <c r="L156" s="32"/>
      <c r="M156" s="134" t="s">
        <v>19</v>
      </c>
      <c r="N156" s="135" t="s">
        <v>40</v>
      </c>
      <c r="P156" s="136">
        <f>O156*H156</f>
        <v>0</v>
      </c>
      <c r="Q156" s="136">
        <v>6.94E-3</v>
      </c>
      <c r="R156" s="136">
        <f>Q156*H156</f>
        <v>6.9268140000000006E-2</v>
      </c>
      <c r="S156" s="136">
        <v>0</v>
      </c>
      <c r="T156" s="137">
        <f>S156*H156</f>
        <v>0</v>
      </c>
      <c r="AR156" s="138" t="s">
        <v>128</v>
      </c>
      <c r="AT156" s="138" t="s">
        <v>123</v>
      </c>
      <c r="AU156" s="138" t="s">
        <v>79</v>
      </c>
      <c r="AY156" s="17" t="s">
        <v>121</v>
      </c>
      <c r="BE156" s="139">
        <f>IF(N156="základní",J156,0)</f>
        <v>0</v>
      </c>
      <c r="BF156" s="139">
        <f>IF(N156="snížená",J156,0)</f>
        <v>0</v>
      </c>
      <c r="BG156" s="139">
        <f>IF(N156="zákl. přenesená",J156,0)</f>
        <v>0</v>
      </c>
      <c r="BH156" s="139">
        <f>IF(N156="sníž. přenesená",J156,0)</f>
        <v>0</v>
      </c>
      <c r="BI156" s="139">
        <f>IF(N156="nulová",J156,0)</f>
        <v>0</v>
      </c>
      <c r="BJ156" s="17" t="s">
        <v>77</v>
      </c>
      <c r="BK156" s="139">
        <f>ROUND(I156*H156,2)</f>
        <v>0</v>
      </c>
      <c r="BL156" s="17" t="s">
        <v>128</v>
      </c>
      <c r="BM156" s="138" t="s">
        <v>221</v>
      </c>
    </row>
    <row r="157" spans="2:65" s="1" customFormat="1" ht="11.25">
      <c r="B157" s="32"/>
      <c r="D157" s="140" t="s">
        <v>130</v>
      </c>
      <c r="F157" s="141" t="s">
        <v>222</v>
      </c>
      <c r="I157" s="142"/>
      <c r="L157" s="32"/>
      <c r="M157" s="143"/>
      <c r="T157" s="53"/>
      <c r="AT157" s="17" t="s">
        <v>130</v>
      </c>
      <c r="AU157" s="17" t="s">
        <v>79</v>
      </c>
    </row>
    <row r="158" spans="2:65" s="1" customFormat="1" ht="16.5" customHeight="1">
      <c r="B158" s="32"/>
      <c r="C158" s="127" t="s">
        <v>223</v>
      </c>
      <c r="D158" s="127" t="s">
        <v>123</v>
      </c>
      <c r="E158" s="128" t="s">
        <v>224</v>
      </c>
      <c r="F158" s="129" t="s">
        <v>225</v>
      </c>
      <c r="G158" s="130" t="s">
        <v>126</v>
      </c>
      <c r="H158" s="131">
        <v>9.9809999999999999</v>
      </c>
      <c r="I158" s="132"/>
      <c r="J158" s="133">
        <f>ROUND(I158*H158,2)</f>
        <v>0</v>
      </c>
      <c r="K158" s="129" t="s">
        <v>127</v>
      </c>
      <c r="L158" s="32"/>
      <c r="M158" s="134" t="s">
        <v>19</v>
      </c>
      <c r="N158" s="135" t="s">
        <v>40</v>
      </c>
      <c r="P158" s="136">
        <f>O158*H158</f>
        <v>0</v>
      </c>
      <c r="Q158" s="136">
        <v>4.0000000000000003E-5</v>
      </c>
      <c r="R158" s="136">
        <f>Q158*H158</f>
        <v>3.9924000000000003E-4</v>
      </c>
      <c r="S158" s="136">
        <v>0</v>
      </c>
      <c r="T158" s="137">
        <f>S158*H158</f>
        <v>0</v>
      </c>
      <c r="AR158" s="138" t="s">
        <v>128</v>
      </c>
      <c r="AT158" s="138" t="s">
        <v>123</v>
      </c>
      <c r="AU158" s="138" t="s">
        <v>79</v>
      </c>
      <c r="AY158" s="17" t="s">
        <v>121</v>
      </c>
      <c r="BE158" s="139">
        <f>IF(N158="základní",J158,0)</f>
        <v>0</v>
      </c>
      <c r="BF158" s="139">
        <f>IF(N158="snížená",J158,0)</f>
        <v>0</v>
      </c>
      <c r="BG158" s="139">
        <f>IF(N158="zákl. přenesená",J158,0)</f>
        <v>0</v>
      </c>
      <c r="BH158" s="139">
        <f>IF(N158="sníž. přenesená",J158,0)</f>
        <v>0</v>
      </c>
      <c r="BI158" s="139">
        <f>IF(N158="nulová",J158,0)</f>
        <v>0</v>
      </c>
      <c r="BJ158" s="17" t="s">
        <v>77</v>
      </c>
      <c r="BK158" s="139">
        <f>ROUND(I158*H158,2)</f>
        <v>0</v>
      </c>
      <c r="BL158" s="17" t="s">
        <v>128</v>
      </c>
      <c r="BM158" s="138" t="s">
        <v>226</v>
      </c>
    </row>
    <row r="159" spans="2:65" s="1" customFormat="1" ht="11.25">
      <c r="B159" s="32"/>
      <c r="D159" s="140" t="s">
        <v>130</v>
      </c>
      <c r="F159" s="141" t="s">
        <v>227</v>
      </c>
      <c r="I159" s="142"/>
      <c r="L159" s="32"/>
      <c r="M159" s="143"/>
      <c r="T159" s="53"/>
      <c r="AT159" s="17" t="s">
        <v>130</v>
      </c>
      <c r="AU159" s="17" t="s">
        <v>79</v>
      </c>
    </row>
    <row r="160" spans="2:65" s="1" customFormat="1" ht="16.5" customHeight="1">
      <c r="B160" s="32"/>
      <c r="C160" s="127" t="s">
        <v>228</v>
      </c>
      <c r="D160" s="127" t="s">
        <v>123</v>
      </c>
      <c r="E160" s="128" t="s">
        <v>229</v>
      </c>
      <c r="F160" s="129" t="s">
        <v>230</v>
      </c>
      <c r="G160" s="130" t="s">
        <v>201</v>
      </c>
      <c r="H160" s="131">
        <v>0.14499999999999999</v>
      </c>
      <c r="I160" s="132"/>
      <c r="J160" s="133">
        <f>ROUND(I160*H160,2)</f>
        <v>0</v>
      </c>
      <c r="K160" s="129" t="s">
        <v>127</v>
      </c>
      <c r="L160" s="32"/>
      <c r="M160" s="134" t="s">
        <v>19</v>
      </c>
      <c r="N160" s="135" t="s">
        <v>40</v>
      </c>
      <c r="P160" s="136">
        <f>O160*H160</f>
        <v>0</v>
      </c>
      <c r="Q160" s="136">
        <v>1.0597399999999999</v>
      </c>
      <c r="R160" s="136">
        <f>Q160*H160</f>
        <v>0.15366229999999997</v>
      </c>
      <c r="S160" s="136">
        <v>0</v>
      </c>
      <c r="T160" s="137">
        <f>S160*H160</f>
        <v>0</v>
      </c>
      <c r="AR160" s="138" t="s">
        <v>128</v>
      </c>
      <c r="AT160" s="138" t="s">
        <v>123</v>
      </c>
      <c r="AU160" s="138" t="s">
        <v>79</v>
      </c>
      <c r="AY160" s="17" t="s">
        <v>121</v>
      </c>
      <c r="BE160" s="139">
        <f>IF(N160="základní",J160,0)</f>
        <v>0</v>
      </c>
      <c r="BF160" s="139">
        <f>IF(N160="snížená",J160,0)</f>
        <v>0</v>
      </c>
      <c r="BG160" s="139">
        <f>IF(N160="zákl. přenesená",J160,0)</f>
        <v>0</v>
      </c>
      <c r="BH160" s="139">
        <f>IF(N160="sníž. přenesená",J160,0)</f>
        <v>0</v>
      </c>
      <c r="BI160" s="139">
        <f>IF(N160="nulová",J160,0)</f>
        <v>0</v>
      </c>
      <c r="BJ160" s="17" t="s">
        <v>77</v>
      </c>
      <c r="BK160" s="139">
        <f>ROUND(I160*H160,2)</f>
        <v>0</v>
      </c>
      <c r="BL160" s="17" t="s">
        <v>128</v>
      </c>
      <c r="BM160" s="138" t="s">
        <v>231</v>
      </c>
    </row>
    <row r="161" spans="2:65" s="1" customFormat="1" ht="11.25">
      <c r="B161" s="32"/>
      <c r="D161" s="140" t="s">
        <v>130</v>
      </c>
      <c r="F161" s="141" t="s">
        <v>232</v>
      </c>
      <c r="I161" s="142"/>
      <c r="L161" s="32"/>
      <c r="M161" s="143"/>
      <c r="T161" s="53"/>
      <c r="AT161" s="17" t="s">
        <v>130</v>
      </c>
      <c r="AU161" s="17" t="s">
        <v>79</v>
      </c>
    </row>
    <row r="162" spans="2:65" s="13" customFormat="1" ht="11.25">
      <c r="B162" s="151"/>
      <c r="D162" s="145" t="s">
        <v>132</v>
      </c>
      <c r="E162" s="152" t="s">
        <v>19</v>
      </c>
      <c r="F162" s="153" t="s">
        <v>233</v>
      </c>
      <c r="H162" s="154">
        <v>0.14499999999999999</v>
      </c>
      <c r="I162" s="155"/>
      <c r="L162" s="151"/>
      <c r="M162" s="156"/>
      <c r="T162" s="157"/>
      <c r="AT162" s="152" t="s">
        <v>132</v>
      </c>
      <c r="AU162" s="152" t="s">
        <v>79</v>
      </c>
      <c r="AV162" s="13" t="s">
        <v>79</v>
      </c>
      <c r="AW162" s="13" t="s">
        <v>31</v>
      </c>
      <c r="AX162" s="13" t="s">
        <v>77</v>
      </c>
      <c r="AY162" s="152" t="s">
        <v>121</v>
      </c>
    </row>
    <row r="163" spans="2:65" s="1" customFormat="1" ht="16.5" customHeight="1">
      <c r="B163" s="32"/>
      <c r="C163" s="127" t="s">
        <v>234</v>
      </c>
      <c r="D163" s="127" t="s">
        <v>123</v>
      </c>
      <c r="E163" s="128" t="s">
        <v>235</v>
      </c>
      <c r="F163" s="129" t="s">
        <v>236</v>
      </c>
      <c r="G163" s="130" t="s">
        <v>164</v>
      </c>
      <c r="H163" s="131">
        <v>3.14</v>
      </c>
      <c r="I163" s="132"/>
      <c r="J163" s="133">
        <f>ROUND(I163*H163,2)</f>
        <v>0</v>
      </c>
      <c r="K163" s="129" t="s">
        <v>127</v>
      </c>
      <c r="L163" s="32"/>
      <c r="M163" s="134" t="s">
        <v>19</v>
      </c>
      <c r="N163" s="135" t="s">
        <v>40</v>
      </c>
      <c r="P163" s="136">
        <f>O163*H163</f>
        <v>0</v>
      </c>
      <c r="Q163" s="136">
        <v>2.5505399999999998</v>
      </c>
      <c r="R163" s="136">
        <f>Q163*H163</f>
        <v>8.0086955999999994</v>
      </c>
      <c r="S163" s="136">
        <v>0</v>
      </c>
      <c r="T163" s="137">
        <f>S163*H163</f>
        <v>0</v>
      </c>
      <c r="AR163" s="138" t="s">
        <v>128</v>
      </c>
      <c r="AT163" s="138" t="s">
        <v>123</v>
      </c>
      <c r="AU163" s="138" t="s">
        <v>79</v>
      </c>
      <c r="AY163" s="17" t="s">
        <v>121</v>
      </c>
      <c r="BE163" s="139">
        <f>IF(N163="základní",J163,0)</f>
        <v>0</v>
      </c>
      <c r="BF163" s="139">
        <f>IF(N163="snížená",J163,0)</f>
        <v>0</v>
      </c>
      <c r="BG163" s="139">
        <f>IF(N163="zákl. přenesená",J163,0)</f>
        <v>0</v>
      </c>
      <c r="BH163" s="139">
        <f>IF(N163="sníž. přenesená",J163,0)</f>
        <v>0</v>
      </c>
      <c r="BI163" s="139">
        <f>IF(N163="nulová",J163,0)</f>
        <v>0</v>
      </c>
      <c r="BJ163" s="17" t="s">
        <v>77</v>
      </c>
      <c r="BK163" s="139">
        <f>ROUND(I163*H163,2)</f>
        <v>0</v>
      </c>
      <c r="BL163" s="17" t="s">
        <v>128</v>
      </c>
      <c r="BM163" s="138" t="s">
        <v>237</v>
      </c>
    </row>
    <row r="164" spans="2:65" s="1" customFormat="1" ht="11.25">
      <c r="B164" s="32"/>
      <c r="D164" s="140" t="s">
        <v>130</v>
      </c>
      <c r="F164" s="141" t="s">
        <v>238</v>
      </c>
      <c r="I164" s="142"/>
      <c r="L164" s="32"/>
      <c r="M164" s="143"/>
      <c r="T164" s="53"/>
      <c r="AT164" s="17" t="s">
        <v>130</v>
      </c>
      <c r="AU164" s="17" t="s">
        <v>79</v>
      </c>
    </row>
    <row r="165" spans="2:65" s="13" customFormat="1" ht="11.25">
      <c r="B165" s="151"/>
      <c r="D165" s="145" t="s">
        <v>132</v>
      </c>
      <c r="E165" s="152" t="s">
        <v>19</v>
      </c>
      <c r="F165" s="153" t="s">
        <v>239</v>
      </c>
      <c r="H165" s="154">
        <v>3.14</v>
      </c>
      <c r="I165" s="155"/>
      <c r="L165" s="151"/>
      <c r="M165" s="156"/>
      <c r="T165" s="157"/>
      <c r="AT165" s="152" t="s">
        <v>132</v>
      </c>
      <c r="AU165" s="152" t="s">
        <v>79</v>
      </c>
      <c r="AV165" s="13" t="s">
        <v>79</v>
      </c>
      <c r="AW165" s="13" t="s">
        <v>31</v>
      </c>
      <c r="AX165" s="13" t="s">
        <v>77</v>
      </c>
      <c r="AY165" s="152" t="s">
        <v>121</v>
      </c>
    </row>
    <row r="166" spans="2:65" s="1" customFormat="1" ht="21.75" customHeight="1">
      <c r="B166" s="32"/>
      <c r="C166" s="127" t="s">
        <v>240</v>
      </c>
      <c r="D166" s="127" t="s">
        <v>123</v>
      </c>
      <c r="E166" s="128" t="s">
        <v>241</v>
      </c>
      <c r="F166" s="129" t="s">
        <v>242</v>
      </c>
      <c r="G166" s="130" t="s">
        <v>164</v>
      </c>
      <c r="H166" s="131">
        <v>3.14</v>
      </c>
      <c r="I166" s="132"/>
      <c r="J166" s="133">
        <f>ROUND(I166*H166,2)</f>
        <v>0</v>
      </c>
      <c r="K166" s="129" t="s">
        <v>127</v>
      </c>
      <c r="L166" s="32"/>
      <c r="M166" s="134" t="s">
        <v>19</v>
      </c>
      <c r="N166" s="135" t="s">
        <v>40</v>
      </c>
      <c r="P166" s="136">
        <f>O166*H166</f>
        <v>0</v>
      </c>
      <c r="Q166" s="136">
        <v>4.8579999999999998E-2</v>
      </c>
      <c r="R166" s="136">
        <f>Q166*H166</f>
        <v>0.15254119999999999</v>
      </c>
      <c r="S166" s="136">
        <v>0</v>
      </c>
      <c r="T166" s="137">
        <f>S166*H166</f>
        <v>0</v>
      </c>
      <c r="AR166" s="138" t="s">
        <v>128</v>
      </c>
      <c r="AT166" s="138" t="s">
        <v>123</v>
      </c>
      <c r="AU166" s="138" t="s">
        <v>79</v>
      </c>
      <c r="AY166" s="17" t="s">
        <v>121</v>
      </c>
      <c r="BE166" s="139">
        <f>IF(N166="základní",J166,0)</f>
        <v>0</v>
      </c>
      <c r="BF166" s="139">
        <f>IF(N166="snížená",J166,0)</f>
        <v>0</v>
      </c>
      <c r="BG166" s="139">
        <f>IF(N166="zákl. přenesená",J166,0)</f>
        <v>0</v>
      </c>
      <c r="BH166" s="139">
        <f>IF(N166="sníž. přenesená",J166,0)</f>
        <v>0</v>
      </c>
      <c r="BI166" s="139">
        <f>IF(N166="nulová",J166,0)</f>
        <v>0</v>
      </c>
      <c r="BJ166" s="17" t="s">
        <v>77</v>
      </c>
      <c r="BK166" s="139">
        <f>ROUND(I166*H166,2)</f>
        <v>0</v>
      </c>
      <c r="BL166" s="17" t="s">
        <v>128</v>
      </c>
      <c r="BM166" s="138" t="s">
        <v>243</v>
      </c>
    </row>
    <row r="167" spans="2:65" s="1" customFormat="1" ht="11.25">
      <c r="B167" s="32"/>
      <c r="D167" s="140" t="s">
        <v>130</v>
      </c>
      <c r="F167" s="141" t="s">
        <v>244</v>
      </c>
      <c r="I167" s="142"/>
      <c r="L167" s="32"/>
      <c r="M167" s="143"/>
      <c r="T167" s="53"/>
      <c r="AT167" s="17" t="s">
        <v>130</v>
      </c>
      <c r="AU167" s="17" t="s">
        <v>79</v>
      </c>
    </row>
    <row r="168" spans="2:65" s="1" customFormat="1" ht="16.5" customHeight="1">
      <c r="B168" s="32"/>
      <c r="C168" s="127" t="s">
        <v>245</v>
      </c>
      <c r="D168" s="127" t="s">
        <v>123</v>
      </c>
      <c r="E168" s="128" t="s">
        <v>246</v>
      </c>
      <c r="F168" s="129" t="s">
        <v>247</v>
      </c>
      <c r="G168" s="130" t="s">
        <v>126</v>
      </c>
      <c r="H168" s="131">
        <v>12.56</v>
      </c>
      <c r="I168" s="132"/>
      <c r="J168" s="133">
        <f>ROUND(I168*H168,2)</f>
        <v>0</v>
      </c>
      <c r="K168" s="129" t="s">
        <v>127</v>
      </c>
      <c r="L168" s="32"/>
      <c r="M168" s="134" t="s">
        <v>19</v>
      </c>
      <c r="N168" s="135" t="s">
        <v>40</v>
      </c>
      <c r="P168" s="136">
        <f>O168*H168</f>
        <v>0</v>
      </c>
      <c r="Q168" s="136">
        <v>1.2999999999999999E-3</v>
      </c>
      <c r="R168" s="136">
        <f>Q168*H168</f>
        <v>1.6327999999999999E-2</v>
      </c>
      <c r="S168" s="136">
        <v>0</v>
      </c>
      <c r="T168" s="137">
        <f>S168*H168</f>
        <v>0</v>
      </c>
      <c r="AR168" s="138" t="s">
        <v>128</v>
      </c>
      <c r="AT168" s="138" t="s">
        <v>123</v>
      </c>
      <c r="AU168" s="138" t="s">
        <v>79</v>
      </c>
      <c r="AY168" s="17" t="s">
        <v>121</v>
      </c>
      <c r="BE168" s="139">
        <f>IF(N168="základní",J168,0)</f>
        <v>0</v>
      </c>
      <c r="BF168" s="139">
        <f>IF(N168="snížená",J168,0)</f>
        <v>0</v>
      </c>
      <c r="BG168" s="139">
        <f>IF(N168="zákl. přenesená",J168,0)</f>
        <v>0</v>
      </c>
      <c r="BH168" s="139">
        <f>IF(N168="sníž. přenesená",J168,0)</f>
        <v>0</v>
      </c>
      <c r="BI168" s="139">
        <f>IF(N168="nulová",J168,0)</f>
        <v>0</v>
      </c>
      <c r="BJ168" s="17" t="s">
        <v>77</v>
      </c>
      <c r="BK168" s="139">
        <f>ROUND(I168*H168,2)</f>
        <v>0</v>
      </c>
      <c r="BL168" s="17" t="s">
        <v>128</v>
      </c>
      <c r="BM168" s="138" t="s">
        <v>248</v>
      </c>
    </row>
    <row r="169" spans="2:65" s="1" customFormat="1" ht="11.25">
      <c r="B169" s="32"/>
      <c r="D169" s="140" t="s">
        <v>130</v>
      </c>
      <c r="F169" s="141" t="s">
        <v>249</v>
      </c>
      <c r="I169" s="142"/>
      <c r="L169" s="32"/>
      <c r="M169" s="143"/>
      <c r="T169" s="53"/>
      <c r="AT169" s="17" t="s">
        <v>130</v>
      </c>
      <c r="AU169" s="17" t="s">
        <v>79</v>
      </c>
    </row>
    <row r="170" spans="2:65" s="13" customFormat="1" ht="11.25">
      <c r="B170" s="151"/>
      <c r="D170" s="145" t="s">
        <v>132</v>
      </c>
      <c r="E170" s="152" t="s">
        <v>19</v>
      </c>
      <c r="F170" s="153" t="s">
        <v>250</v>
      </c>
      <c r="H170" s="154">
        <v>12.56</v>
      </c>
      <c r="I170" s="155"/>
      <c r="L170" s="151"/>
      <c r="M170" s="156"/>
      <c r="T170" s="157"/>
      <c r="AT170" s="152" t="s">
        <v>132</v>
      </c>
      <c r="AU170" s="152" t="s">
        <v>79</v>
      </c>
      <c r="AV170" s="13" t="s">
        <v>79</v>
      </c>
      <c r="AW170" s="13" t="s">
        <v>31</v>
      </c>
      <c r="AX170" s="13" t="s">
        <v>77</v>
      </c>
      <c r="AY170" s="152" t="s">
        <v>121</v>
      </c>
    </row>
    <row r="171" spans="2:65" s="1" customFormat="1" ht="16.5" customHeight="1">
      <c r="B171" s="32"/>
      <c r="C171" s="127" t="s">
        <v>251</v>
      </c>
      <c r="D171" s="127" t="s">
        <v>123</v>
      </c>
      <c r="E171" s="128" t="s">
        <v>252</v>
      </c>
      <c r="F171" s="129" t="s">
        <v>253</v>
      </c>
      <c r="G171" s="130" t="s">
        <v>126</v>
      </c>
      <c r="H171" s="131">
        <v>12.56</v>
      </c>
      <c r="I171" s="132"/>
      <c r="J171" s="133">
        <f>ROUND(I171*H171,2)</f>
        <v>0</v>
      </c>
      <c r="K171" s="129" t="s">
        <v>127</v>
      </c>
      <c r="L171" s="32"/>
      <c r="M171" s="134" t="s">
        <v>19</v>
      </c>
      <c r="N171" s="135" t="s">
        <v>40</v>
      </c>
      <c r="P171" s="136">
        <f>O171*H171</f>
        <v>0</v>
      </c>
      <c r="Q171" s="136">
        <v>4.0000000000000003E-5</v>
      </c>
      <c r="R171" s="136">
        <f>Q171*H171</f>
        <v>5.0240000000000007E-4</v>
      </c>
      <c r="S171" s="136">
        <v>0</v>
      </c>
      <c r="T171" s="137">
        <f>S171*H171</f>
        <v>0</v>
      </c>
      <c r="AR171" s="138" t="s">
        <v>128</v>
      </c>
      <c r="AT171" s="138" t="s">
        <v>123</v>
      </c>
      <c r="AU171" s="138" t="s">
        <v>79</v>
      </c>
      <c r="AY171" s="17" t="s">
        <v>121</v>
      </c>
      <c r="BE171" s="139">
        <f>IF(N171="základní",J171,0)</f>
        <v>0</v>
      </c>
      <c r="BF171" s="139">
        <f>IF(N171="snížená",J171,0)</f>
        <v>0</v>
      </c>
      <c r="BG171" s="139">
        <f>IF(N171="zákl. přenesená",J171,0)</f>
        <v>0</v>
      </c>
      <c r="BH171" s="139">
        <f>IF(N171="sníž. přenesená",J171,0)</f>
        <v>0</v>
      </c>
      <c r="BI171" s="139">
        <f>IF(N171="nulová",J171,0)</f>
        <v>0</v>
      </c>
      <c r="BJ171" s="17" t="s">
        <v>77</v>
      </c>
      <c r="BK171" s="139">
        <f>ROUND(I171*H171,2)</f>
        <v>0</v>
      </c>
      <c r="BL171" s="17" t="s">
        <v>128</v>
      </c>
      <c r="BM171" s="138" t="s">
        <v>254</v>
      </c>
    </row>
    <row r="172" spans="2:65" s="1" customFormat="1" ht="11.25">
      <c r="B172" s="32"/>
      <c r="D172" s="140" t="s">
        <v>130</v>
      </c>
      <c r="F172" s="141" t="s">
        <v>255</v>
      </c>
      <c r="I172" s="142"/>
      <c r="L172" s="32"/>
      <c r="M172" s="143"/>
      <c r="T172" s="53"/>
      <c r="AT172" s="17" t="s">
        <v>130</v>
      </c>
      <c r="AU172" s="17" t="s">
        <v>79</v>
      </c>
    </row>
    <row r="173" spans="2:65" s="1" customFormat="1" ht="16.5" customHeight="1">
      <c r="B173" s="32"/>
      <c r="C173" s="127" t="s">
        <v>256</v>
      </c>
      <c r="D173" s="127" t="s">
        <v>123</v>
      </c>
      <c r="E173" s="128" t="s">
        <v>257</v>
      </c>
      <c r="F173" s="129" t="s">
        <v>258</v>
      </c>
      <c r="G173" s="130" t="s">
        <v>201</v>
      </c>
      <c r="H173" s="131">
        <v>0.32800000000000001</v>
      </c>
      <c r="I173" s="132"/>
      <c r="J173" s="133">
        <f>ROUND(I173*H173,2)</f>
        <v>0</v>
      </c>
      <c r="K173" s="129" t="s">
        <v>127</v>
      </c>
      <c r="L173" s="32"/>
      <c r="M173" s="134" t="s">
        <v>19</v>
      </c>
      <c r="N173" s="135" t="s">
        <v>40</v>
      </c>
      <c r="P173" s="136">
        <f>O173*H173</f>
        <v>0</v>
      </c>
      <c r="Q173" s="136">
        <v>1.0383</v>
      </c>
      <c r="R173" s="136">
        <f>Q173*H173</f>
        <v>0.34056239999999999</v>
      </c>
      <c r="S173" s="136">
        <v>0</v>
      </c>
      <c r="T173" s="137">
        <f>S173*H173</f>
        <v>0</v>
      </c>
      <c r="AR173" s="138" t="s">
        <v>128</v>
      </c>
      <c r="AT173" s="138" t="s">
        <v>123</v>
      </c>
      <c r="AU173" s="138" t="s">
        <v>79</v>
      </c>
      <c r="AY173" s="17" t="s">
        <v>121</v>
      </c>
      <c r="BE173" s="139">
        <f>IF(N173="základní",J173,0)</f>
        <v>0</v>
      </c>
      <c r="BF173" s="139">
        <f>IF(N173="snížená",J173,0)</f>
        <v>0</v>
      </c>
      <c r="BG173" s="139">
        <f>IF(N173="zákl. přenesená",J173,0)</f>
        <v>0</v>
      </c>
      <c r="BH173" s="139">
        <f>IF(N173="sníž. přenesená",J173,0)</f>
        <v>0</v>
      </c>
      <c r="BI173" s="139">
        <f>IF(N173="nulová",J173,0)</f>
        <v>0</v>
      </c>
      <c r="BJ173" s="17" t="s">
        <v>77</v>
      </c>
      <c r="BK173" s="139">
        <f>ROUND(I173*H173,2)</f>
        <v>0</v>
      </c>
      <c r="BL173" s="17" t="s">
        <v>128</v>
      </c>
      <c r="BM173" s="138" t="s">
        <v>259</v>
      </c>
    </row>
    <row r="174" spans="2:65" s="1" customFormat="1" ht="11.25">
      <c r="B174" s="32"/>
      <c r="D174" s="140" t="s">
        <v>130</v>
      </c>
      <c r="F174" s="141" t="s">
        <v>260</v>
      </c>
      <c r="I174" s="142"/>
      <c r="L174" s="32"/>
      <c r="M174" s="143"/>
      <c r="T174" s="53"/>
      <c r="AT174" s="17" t="s">
        <v>130</v>
      </c>
      <c r="AU174" s="17" t="s">
        <v>79</v>
      </c>
    </row>
    <row r="175" spans="2:65" s="12" customFormat="1" ht="11.25">
      <c r="B175" s="144"/>
      <c r="D175" s="145" t="s">
        <v>132</v>
      </c>
      <c r="E175" s="146" t="s">
        <v>19</v>
      </c>
      <c r="F175" s="147" t="s">
        <v>261</v>
      </c>
      <c r="H175" s="146" t="s">
        <v>19</v>
      </c>
      <c r="I175" s="148"/>
      <c r="L175" s="144"/>
      <c r="M175" s="149"/>
      <c r="T175" s="150"/>
      <c r="AT175" s="146" t="s">
        <v>132</v>
      </c>
      <c r="AU175" s="146" t="s">
        <v>79</v>
      </c>
      <c r="AV175" s="12" t="s">
        <v>77</v>
      </c>
      <c r="AW175" s="12" t="s">
        <v>31</v>
      </c>
      <c r="AX175" s="12" t="s">
        <v>69</v>
      </c>
      <c r="AY175" s="146" t="s">
        <v>121</v>
      </c>
    </row>
    <row r="176" spans="2:65" s="13" customFormat="1" ht="11.25">
      <c r="B176" s="151"/>
      <c r="D176" s="145" t="s">
        <v>132</v>
      </c>
      <c r="E176" s="152" t="s">
        <v>19</v>
      </c>
      <c r="F176" s="153" t="s">
        <v>262</v>
      </c>
      <c r="H176" s="154">
        <v>0.32800000000000001</v>
      </c>
      <c r="I176" s="155"/>
      <c r="L176" s="151"/>
      <c r="M176" s="156"/>
      <c r="T176" s="157"/>
      <c r="AT176" s="152" t="s">
        <v>132</v>
      </c>
      <c r="AU176" s="152" t="s">
        <v>79</v>
      </c>
      <c r="AV176" s="13" t="s">
        <v>79</v>
      </c>
      <c r="AW176" s="13" t="s">
        <v>31</v>
      </c>
      <c r="AX176" s="13" t="s">
        <v>77</v>
      </c>
      <c r="AY176" s="152" t="s">
        <v>121</v>
      </c>
    </row>
    <row r="177" spans="2:65" s="11" customFormat="1" ht="22.9" customHeight="1">
      <c r="B177" s="115"/>
      <c r="D177" s="116" t="s">
        <v>68</v>
      </c>
      <c r="E177" s="125" t="s">
        <v>161</v>
      </c>
      <c r="F177" s="125" t="s">
        <v>263</v>
      </c>
      <c r="I177" s="118"/>
      <c r="J177" s="126">
        <f>BK177</f>
        <v>0</v>
      </c>
      <c r="L177" s="115"/>
      <c r="M177" s="120"/>
      <c r="P177" s="121">
        <f>SUM(P178:P187)</f>
        <v>0</v>
      </c>
      <c r="R177" s="121">
        <f>SUM(R178:R187)</f>
        <v>62.5027835</v>
      </c>
      <c r="T177" s="122">
        <f>SUM(T178:T187)</f>
        <v>0</v>
      </c>
      <c r="AR177" s="116" t="s">
        <v>77</v>
      </c>
      <c r="AT177" s="123" t="s">
        <v>68</v>
      </c>
      <c r="AU177" s="123" t="s">
        <v>77</v>
      </c>
      <c r="AY177" s="116" t="s">
        <v>121</v>
      </c>
      <c r="BK177" s="124">
        <f>SUM(BK178:BK187)</f>
        <v>0</v>
      </c>
    </row>
    <row r="178" spans="2:65" s="1" customFormat="1" ht="16.5" customHeight="1">
      <c r="B178" s="32"/>
      <c r="C178" s="127" t="s">
        <v>264</v>
      </c>
      <c r="D178" s="127" t="s">
        <v>123</v>
      </c>
      <c r="E178" s="128" t="s">
        <v>265</v>
      </c>
      <c r="F178" s="129" t="s">
        <v>266</v>
      </c>
      <c r="G178" s="130" t="s">
        <v>164</v>
      </c>
      <c r="H178" s="131">
        <v>25</v>
      </c>
      <c r="I178" s="132"/>
      <c r="J178" s="133">
        <f>ROUND(I178*H178,2)</f>
        <v>0</v>
      </c>
      <c r="K178" s="129" t="s">
        <v>127</v>
      </c>
      <c r="L178" s="32"/>
      <c r="M178" s="134" t="s">
        <v>19</v>
      </c>
      <c r="N178" s="135" t="s">
        <v>40</v>
      </c>
      <c r="P178" s="136">
        <f>O178*H178</f>
        <v>0</v>
      </c>
      <c r="Q178" s="136">
        <v>1.9144000000000001</v>
      </c>
      <c r="R178" s="136">
        <f>Q178*H178</f>
        <v>47.86</v>
      </c>
      <c r="S178" s="136">
        <v>0</v>
      </c>
      <c r="T178" s="137">
        <f>S178*H178</f>
        <v>0</v>
      </c>
      <c r="AR178" s="138" t="s">
        <v>128</v>
      </c>
      <c r="AT178" s="138" t="s">
        <v>123</v>
      </c>
      <c r="AU178" s="138" t="s">
        <v>79</v>
      </c>
      <c r="AY178" s="17" t="s">
        <v>121</v>
      </c>
      <c r="BE178" s="139">
        <f>IF(N178="základní",J178,0)</f>
        <v>0</v>
      </c>
      <c r="BF178" s="139">
        <f>IF(N178="snížená",J178,0)</f>
        <v>0</v>
      </c>
      <c r="BG178" s="139">
        <f>IF(N178="zákl. přenesená",J178,0)</f>
        <v>0</v>
      </c>
      <c r="BH178" s="139">
        <f>IF(N178="sníž. přenesená",J178,0)</f>
        <v>0</v>
      </c>
      <c r="BI178" s="139">
        <f>IF(N178="nulová",J178,0)</f>
        <v>0</v>
      </c>
      <c r="BJ178" s="17" t="s">
        <v>77</v>
      </c>
      <c r="BK178" s="139">
        <f>ROUND(I178*H178,2)</f>
        <v>0</v>
      </c>
      <c r="BL178" s="17" t="s">
        <v>128</v>
      </c>
      <c r="BM178" s="138" t="s">
        <v>267</v>
      </c>
    </row>
    <row r="179" spans="2:65" s="1" customFormat="1" ht="11.25">
      <c r="B179" s="32"/>
      <c r="D179" s="140" t="s">
        <v>130</v>
      </c>
      <c r="F179" s="141" t="s">
        <v>268</v>
      </c>
      <c r="I179" s="142"/>
      <c r="L179" s="32"/>
      <c r="M179" s="143"/>
      <c r="T179" s="53"/>
      <c r="AT179" s="17" t="s">
        <v>130</v>
      </c>
      <c r="AU179" s="17" t="s">
        <v>79</v>
      </c>
    </row>
    <row r="180" spans="2:65" s="13" customFormat="1" ht="11.25">
      <c r="B180" s="151"/>
      <c r="D180" s="145" t="s">
        <v>132</v>
      </c>
      <c r="E180" s="152" t="s">
        <v>19</v>
      </c>
      <c r="F180" s="153" t="s">
        <v>269</v>
      </c>
      <c r="H180" s="154">
        <v>25</v>
      </c>
      <c r="I180" s="155"/>
      <c r="L180" s="151"/>
      <c r="M180" s="156"/>
      <c r="T180" s="157"/>
      <c r="AT180" s="152" t="s">
        <v>132</v>
      </c>
      <c r="AU180" s="152" t="s">
        <v>79</v>
      </c>
      <c r="AV180" s="13" t="s">
        <v>79</v>
      </c>
      <c r="AW180" s="13" t="s">
        <v>31</v>
      </c>
      <c r="AX180" s="13" t="s">
        <v>77</v>
      </c>
      <c r="AY180" s="152" t="s">
        <v>121</v>
      </c>
    </row>
    <row r="181" spans="2:65" s="1" customFormat="1" ht="24.2" customHeight="1">
      <c r="B181" s="32"/>
      <c r="C181" s="127" t="s">
        <v>7</v>
      </c>
      <c r="D181" s="127" t="s">
        <v>123</v>
      </c>
      <c r="E181" s="128" t="s">
        <v>270</v>
      </c>
      <c r="F181" s="129" t="s">
        <v>271</v>
      </c>
      <c r="G181" s="130" t="s">
        <v>126</v>
      </c>
      <c r="H181" s="131">
        <v>18.95</v>
      </c>
      <c r="I181" s="132"/>
      <c r="J181" s="133">
        <f>ROUND(I181*H181,2)</f>
        <v>0</v>
      </c>
      <c r="K181" s="129" t="s">
        <v>127</v>
      </c>
      <c r="L181" s="32"/>
      <c r="M181" s="134" t="s">
        <v>19</v>
      </c>
      <c r="N181" s="135" t="s">
        <v>40</v>
      </c>
      <c r="P181" s="136">
        <f>O181*H181</f>
        <v>0</v>
      </c>
      <c r="Q181" s="136">
        <v>0.29232999999999998</v>
      </c>
      <c r="R181" s="136">
        <f>Q181*H181</f>
        <v>5.5396534999999991</v>
      </c>
      <c r="S181" s="136">
        <v>0</v>
      </c>
      <c r="T181" s="137">
        <f>S181*H181</f>
        <v>0</v>
      </c>
      <c r="AR181" s="138" t="s">
        <v>128</v>
      </c>
      <c r="AT181" s="138" t="s">
        <v>123</v>
      </c>
      <c r="AU181" s="138" t="s">
        <v>79</v>
      </c>
      <c r="AY181" s="17" t="s">
        <v>121</v>
      </c>
      <c r="BE181" s="139">
        <f>IF(N181="základní",J181,0)</f>
        <v>0</v>
      </c>
      <c r="BF181" s="139">
        <f>IF(N181="snížená",J181,0)</f>
        <v>0</v>
      </c>
      <c r="BG181" s="139">
        <f>IF(N181="zákl. přenesená",J181,0)</f>
        <v>0</v>
      </c>
      <c r="BH181" s="139">
        <f>IF(N181="sníž. přenesená",J181,0)</f>
        <v>0</v>
      </c>
      <c r="BI181" s="139">
        <f>IF(N181="nulová",J181,0)</f>
        <v>0</v>
      </c>
      <c r="BJ181" s="17" t="s">
        <v>77</v>
      </c>
      <c r="BK181" s="139">
        <f>ROUND(I181*H181,2)</f>
        <v>0</v>
      </c>
      <c r="BL181" s="17" t="s">
        <v>128</v>
      </c>
      <c r="BM181" s="138" t="s">
        <v>272</v>
      </c>
    </row>
    <row r="182" spans="2:65" s="1" customFormat="1" ht="11.25">
      <c r="B182" s="32"/>
      <c r="D182" s="140" t="s">
        <v>130</v>
      </c>
      <c r="F182" s="141" t="s">
        <v>273</v>
      </c>
      <c r="I182" s="142"/>
      <c r="L182" s="32"/>
      <c r="M182" s="143"/>
      <c r="T182" s="53"/>
      <c r="AT182" s="17" t="s">
        <v>130</v>
      </c>
      <c r="AU182" s="17" t="s">
        <v>79</v>
      </c>
    </row>
    <row r="183" spans="2:65" s="13" customFormat="1" ht="11.25">
      <c r="B183" s="151"/>
      <c r="D183" s="145" t="s">
        <v>132</v>
      </c>
      <c r="E183" s="152" t="s">
        <v>19</v>
      </c>
      <c r="F183" s="153" t="s">
        <v>274</v>
      </c>
      <c r="H183" s="154">
        <v>18.95</v>
      </c>
      <c r="I183" s="155"/>
      <c r="L183" s="151"/>
      <c r="M183" s="156"/>
      <c r="T183" s="157"/>
      <c r="AT183" s="152" t="s">
        <v>132</v>
      </c>
      <c r="AU183" s="152" t="s">
        <v>79</v>
      </c>
      <c r="AV183" s="13" t="s">
        <v>79</v>
      </c>
      <c r="AW183" s="13" t="s">
        <v>31</v>
      </c>
      <c r="AX183" s="13" t="s">
        <v>77</v>
      </c>
      <c r="AY183" s="152" t="s">
        <v>121</v>
      </c>
    </row>
    <row r="184" spans="2:65" s="1" customFormat="1" ht="24.2" customHeight="1">
      <c r="B184" s="32"/>
      <c r="C184" s="127" t="s">
        <v>275</v>
      </c>
      <c r="D184" s="127" t="s">
        <v>123</v>
      </c>
      <c r="E184" s="128" t="s">
        <v>276</v>
      </c>
      <c r="F184" s="129" t="s">
        <v>277</v>
      </c>
      <c r="G184" s="130" t="s">
        <v>126</v>
      </c>
      <c r="H184" s="131">
        <v>18.95</v>
      </c>
      <c r="I184" s="132"/>
      <c r="J184" s="133">
        <f>ROUND(I184*H184,2)</f>
        <v>0</v>
      </c>
      <c r="K184" s="129" t="s">
        <v>127</v>
      </c>
      <c r="L184" s="32"/>
      <c r="M184" s="134" t="s">
        <v>19</v>
      </c>
      <c r="N184" s="135" t="s">
        <v>40</v>
      </c>
      <c r="P184" s="136">
        <f>O184*H184</f>
        <v>0</v>
      </c>
      <c r="Q184" s="136">
        <v>0.46117999999999998</v>
      </c>
      <c r="R184" s="136">
        <f>Q184*H184</f>
        <v>8.7393609999999988</v>
      </c>
      <c r="S184" s="136">
        <v>0</v>
      </c>
      <c r="T184" s="137">
        <f>S184*H184</f>
        <v>0</v>
      </c>
      <c r="AR184" s="138" t="s">
        <v>128</v>
      </c>
      <c r="AT184" s="138" t="s">
        <v>123</v>
      </c>
      <c r="AU184" s="138" t="s">
        <v>79</v>
      </c>
      <c r="AY184" s="17" t="s">
        <v>121</v>
      </c>
      <c r="BE184" s="139">
        <f>IF(N184="základní",J184,0)</f>
        <v>0</v>
      </c>
      <c r="BF184" s="139">
        <f>IF(N184="snížená",J184,0)</f>
        <v>0</v>
      </c>
      <c r="BG184" s="139">
        <f>IF(N184="zákl. přenesená",J184,0)</f>
        <v>0</v>
      </c>
      <c r="BH184" s="139">
        <f>IF(N184="sníž. přenesená",J184,0)</f>
        <v>0</v>
      </c>
      <c r="BI184" s="139">
        <f>IF(N184="nulová",J184,0)</f>
        <v>0</v>
      </c>
      <c r="BJ184" s="17" t="s">
        <v>77</v>
      </c>
      <c r="BK184" s="139">
        <f>ROUND(I184*H184,2)</f>
        <v>0</v>
      </c>
      <c r="BL184" s="17" t="s">
        <v>128</v>
      </c>
      <c r="BM184" s="138" t="s">
        <v>278</v>
      </c>
    </row>
    <row r="185" spans="2:65" s="1" customFormat="1" ht="11.25">
      <c r="B185" s="32"/>
      <c r="D185" s="140" t="s">
        <v>130</v>
      </c>
      <c r="F185" s="141" t="s">
        <v>279</v>
      </c>
      <c r="I185" s="142"/>
      <c r="L185" s="32"/>
      <c r="M185" s="143"/>
      <c r="T185" s="53"/>
      <c r="AT185" s="17" t="s">
        <v>130</v>
      </c>
      <c r="AU185" s="17" t="s">
        <v>79</v>
      </c>
    </row>
    <row r="186" spans="2:65" s="1" customFormat="1" ht="24.2" customHeight="1">
      <c r="B186" s="32"/>
      <c r="C186" s="127" t="s">
        <v>280</v>
      </c>
      <c r="D186" s="127" t="s">
        <v>123</v>
      </c>
      <c r="E186" s="128" t="s">
        <v>281</v>
      </c>
      <c r="F186" s="129" t="s">
        <v>282</v>
      </c>
      <c r="G186" s="130" t="s">
        <v>283</v>
      </c>
      <c r="H186" s="131">
        <v>7.85</v>
      </c>
      <c r="I186" s="132"/>
      <c r="J186" s="133">
        <f>ROUND(I186*H186,2)</f>
        <v>0</v>
      </c>
      <c r="K186" s="129" t="s">
        <v>127</v>
      </c>
      <c r="L186" s="32"/>
      <c r="M186" s="134" t="s">
        <v>19</v>
      </c>
      <c r="N186" s="135" t="s">
        <v>40</v>
      </c>
      <c r="P186" s="136">
        <f>O186*H186</f>
        <v>0</v>
      </c>
      <c r="Q186" s="136">
        <v>4.6339999999999999E-2</v>
      </c>
      <c r="R186" s="136">
        <f>Q186*H186</f>
        <v>0.36376899999999995</v>
      </c>
      <c r="S186" s="136">
        <v>0</v>
      </c>
      <c r="T186" s="137">
        <f>S186*H186</f>
        <v>0</v>
      </c>
      <c r="AR186" s="138" t="s">
        <v>128</v>
      </c>
      <c r="AT186" s="138" t="s">
        <v>123</v>
      </c>
      <c r="AU186" s="138" t="s">
        <v>79</v>
      </c>
      <c r="AY186" s="17" t="s">
        <v>121</v>
      </c>
      <c r="BE186" s="139">
        <f>IF(N186="základní",J186,0)</f>
        <v>0</v>
      </c>
      <c r="BF186" s="139">
        <f>IF(N186="snížená",J186,0)</f>
        <v>0</v>
      </c>
      <c r="BG186" s="139">
        <f>IF(N186="zákl. přenesená",J186,0)</f>
        <v>0</v>
      </c>
      <c r="BH186" s="139">
        <f>IF(N186="sníž. přenesená",J186,0)</f>
        <v>0</v>
      </c>
      <c r="BI186" s="139">
        <f>IF(N186="nulová",J186,0)</f>
        <v>0</v>
      </c>
      <c r="BJ186" s="17" t="s">
        <v>77</v>
      </c>
      <c r="BK186" s="139">
        <f>ROUND(I186*H186,2)</f>
        <v>0</v>
      </c>
      <c r="BL186" s="17" t="s">
        <v>128</v>
      </c>
      <c r="BM186" s="138" t="s">
        <v>284</v>
      </c>
    </row>
    <row r="187" spans="2:65" s="1" customFormat="1" ht="11.25">
      <c r="B187" s="32"/>
      <c r="D187" s="140" t="s">
        <v>130</v>
      </c>
      <c r="F187" s="141" t="s">
        <v>285</v>
      </c>
      <c r="I187" s="142"/>
      <c r="L187" s="32"/>
      <c r="M187" s="143"/>
      <c r="T187" s="53"/>
      <c r="AT187" s="17" t="s">
        <v>130</v>
      </c>
      <c r="AU187" s="17" t="s">
        <v>79</v>
      </c>
    </row>
    <row r="188" spans="2:65" s="11" customFormat="1" ht="22.9" customHeight="1">
      <c r="B188" s="115"/>
      <c r="D188" s="116" t="s">
        <v>68</v>
      </c>
      <c r="E188" s="125" t="s">
        <v>128</v>
      </c>
      <c r="F188" s="125" t="s">
        <v>286</v>
      </c>
      <c r="I188" s="118"/>
      <c r="J188" s="126">
        <f>BK188</f>
        <v>0</v>
      </c>
      <c r="L188" s="115"/>
      <c r="M188" s="120"/>
      <c r="P188" s="121">
        <f>SUM(P189:P195)</f>
        <v>0</v>
      </c>
      <c r="R188" s="121">
        <f>SUM(R189:R195)</f>
        <v>2.3056110000000003</v>
      </c>
      <c r="T188" s="122">
        <f>SUM(T189:T195)</f>
        <v>0</v>
      </c>
      <c r="AR188" s="116" t="s">
        <v>77</v>
      </c>
      <c r="AT188" s="123" t="s">
        <v>68</v>
      </c>
      <c r="AU188" s="123" t="s">
        <v>77</v>
      </c>
      <c r="AY188" s="116" t="s">
        <v>121</v>
      </c>
      <c r="BK188" s="124">
        <f>SUM(BK189:BK195)</f>
        <v>0</v>
      </c>
    </row>
    <row r="189" spans="2:65" s="1" customFormat="1" ht="24.2" customHeight="1">
      <c r="B189" s="32"/>
      <c r="C189" s="127" t="s">
        <v>287</v>
      </c>
      <c r="D189" s="127" t="s">
        <v>123</v>
      </c>
      <c r="E189" s="128" t="s">
        <v>288</v>
      </c>
      <c r="F189" s="129" t="s">
        <v>289</v>
      </c>
      <c r="G189" s="130" t="s">
        <v>283</v>
      </c>
      <c r="H189" s="131">
        <v>66.540000000000006</v>
      </c>
      <c r="I189" s="132"/>
      <c r="J189" s="133">
        <f>ROUND(I189*H189,2)</f>
        <v>0</v>
      </c>
      <c r="K189" s="129" t="s">
        <v>127</v>
      </c>
      <c r="L189" s="32"/>
      <c r="M189" s="134" t="s">
        <v>19</v>
      </c>
      <c r="N189" s="135" t="s">
        <v>40</v>
      </c>
      <c r="P189" s="136">
        <f>O189*H189</f>
        <v>0</v>
      </c>
      <c r="Q189" s="136">
        <v>3.465E-2</v>
      </c>
      <c r="R189" s="136">
        <f>Q189*H189</f>
        <v>2.3056110000000003</v>
      </c>
      <c r="S189" s="136">
        <v>0</v>
      </c>
      <c r="T189" s="137">
        <f>S189*H189</f>
        <v>0</v>
      </c>
      <c r="AR189" s="138" t="s">
        <v>128</v>
      </c>
      <c r="AT189" s="138" t="s">
        <v>123</v>
      </c>
      <c r="AU189" s="138" t="s">
        <v>79</v>
      </c>
      <c r="AY189" s="17" t="s">
        <v>121</v>
      </c>
      <c r="BE189" s="139">
        <f>IF(N189="základní",J189,0)</f>
        <v>0</v>
      </c>
      <c r="BF189" s="139">
        <f>IF(N189="snížená",J189,0)</f>
        <v>0</v>
      </c>
      <c r="BG189" s="139">
        <f>IF(N189="zákl. přenesená",J189,0)</f>
        <v>0</v>
      </c>
      <c r="BH189" s="139">
        <f>IF(N189="sníž. přenesená",J189,0)</f>
        <v>0</v>
      </c>
      <c r="BI189" s="139">
        <f>IF(N189="nulová",J189,0)</f>
        <v>0</v>
      </c>
      <c r="BJ189" s="17" t="s">
        <v>77</v>
      </c>
      <c r="BK189" s="139">
        <f>ROUND(I189*H189,2)</f>
        <v>0</v>
      </c>
      <c r="BL189" s="17" t="s">
        <v>128</v>
      </c>
      <c r="BM189" s="138" t="s">
        <v>290</v>
      </c>
    </row>
    <row r="190" spans="2:65" s="1" customFormat="1" ht="11.25">
      <c r="B190" s="32"/>
      <c r="D190" s="140" t="s">
        <v>130</v>
      </c>
      <c r="F190" s="141" t="s">
        <v>291</v>
      </c>
      <c r="I190" s="142"/>
      <c r="L190" s="32"/>
      <c r="M190" s="143"/>
      <c r="T190" s="53"/>
      <c r="AT190" s="17" t="s">
        <v>130</v>
      </c>
      <c r="AU190" s="17" t="s">
        <v>79</v>
      </c>
    </row>
    <row r="191" spans="2:65" s="12" customFormat="1" ht="11.25">
      <c r="B191" s="144"/>
      <c r="D191" s="145" t="s">
        <v>132</v>
      </c>
      <c r="E191" s="146" t="s">
        <v>19</v>
      </c>
      <c r="F191" s="147" t="s">
        <v>292</v>
      </c>
      <c r="H191" s="146" t="s">
        <v>19</v>
      </c>
      <c r="I191" s="148"/>
      <c r="L191" s="144"/>
      <c r="M191" s="149"/>
      <c r="T191" s="150"/>
      <c r="AT191" s="146" t="s">
        <v>132</v>
      </c>
      <c r="AU191" s="146" t="s">
        <v>79</v>
      </c>
      <c r="AV191" s="12" t="s">
        <v>77</v>
      </c>
      <c r="AW191" s="12" t="s">
        <v>31</v>
      </c>
      <c r="AX191" s="12" t="s">
        <v>69</v>
      </c>
      <c r="AY191" s="146" t="s">
        <v>121</v>
      </c>
    </row>
    <row r="192" spans="2:65" s="13" customFormat="1" ht="11.25">
      <c r="B192" s="151"/>
      <c r="D192" s="145" t="s">
        <v>132</v>
      </c>
      <c r="E192" s="152" t="s">
        <v>19</v>
      </c>
      <c r="F192" s="153" t="s">
        <v>293</v>
      </c>
      <c r="H192" s="154">
        <v>23.76</v>
      </c>
      <c r="I192" s="155"/>
      <c r="L192" s="151"/>
      <c r="M192" s="156"/>
      <c r="T192" s="157"/>
      <c r="AT192" s="152" t="s">
        <v>132</v>
      </c>
      <c r="AU192" s="152" t="s">
        <v>79</v>
      </c>
      <c r="AV192" s="13" t="s">
        <v>79</v>
      </c>
      <c r="AW192" s="13" t="s">
        <v>31</v>
      </c>
      <c r="AX192" s="13" t="s">
        <v>69</v>
      </c>
      <c r="AY192" s="152" t="s">
        <v>121</v>
      </c>
    </row>
    <row r="193" spans="2:65" s="12" customFormat="1" ht="11.25">
      <c r="B193" s="144"/>
      <c r="D193" s="145" t="s">
        <v>132</v>
      </c>
      <c r="E193" s="146" t="s">
        <v>19</v>
      </c>
      <c r="F193" s="147" t="s">
        <v>294</v>
      </c>
      <c r="H193" s="146" t="s">
        <v>19</v>
      </c>
      <c r="I193" s="148"/>
      <c r="L193" s="144"/>
      <c r="M193" s="149"/>
      <c r="T193" s="150"/>
      <c r="AT193" s="146" t="s">
        <v>132</v>
      </c>
      <c r="AU193" s="146" t="s">
        <v>79</v>
      </c>
      <c r="AV193" s="12" t="s">
        <v>77</v>
      </c>
      <c r="AW193" s="12" t="s">
        <v>31</v>
      </c>
      <c r="AX193" s="12" t="s">
        <v>69</v>
      </c>
      <c r="AY193" s="146" t="s">
        <v>121</v>
      </c>
    </row>
    <row r="194" spans="2:65" s="13" customFormat="1" ht="11.25">
      <c r="B194" s="151"/>
      <c r="D194" s="145" t="s">
        <v>132</v>
      </c>
      <c r="E194" s="152" t="s">
        <v>19</v>
      </c>
      <c r="F194" s="153" t="s">
        <v>295</v>
      </c>
      <c r="H194" s="154">
        <v>42.78</v>
      </c>
      <c r="I194" s="155"/>
      <c r="L194" s="151"/>
      <c r="M194" s="156"/>
      <c r="T194" s="157"/>
      <c r="AT194" s="152" t="s">
        <v>132</v>
      </c>
      <c r="AU194" s="152" t="s">
        <v>79</v>
      </c>
      <c r="AV194" s="13" t="s">
        <v>79</v>
      </c>
      <c r="AW194" s="13" t="s">
        <v>31</v>
      </c>
      <c r="AX194" s="13" t="s">
        <v>69</v>
      </c>
      <c r="AY194" s="152" t="s">
        <v>121</v>
      </c>
    </row>
    <row r="195" spans="2:65" s="14" customFormat="1" ht="11.25">
      <c r="B195" s="158"/>
      <c r="D195" s="145" t="s">
        <v>132</v>
      </c>
      <c r="E195" s="159" t="s">
        <v>19</v>
      </c>
      <c r="F195" s="160" t="s">
        <v>154</v>
      </c>
      <c r="H195" s="161">
        <v>66.540000000000006</v>
      </c>
      <c r="I195" s="162"/>
      <c r="L195" s="158"/>
      <c r="M195" s="163"/>
      <c r="T195" s="164"/>
      <c r="AT195" s="159" t="s">
        <v>132</v>
      </c>
      <c r="AU195" s="159" t="s">
        <v>79</v>
      </c>
      <c r="AV195" s="14" t="s">
        <v>128</v>
      </c>
      <c r="AW195" s="14" t="s">
        <v>31</v>
      </c>
      <c r="AX195" s="14" t="s">
        <v>77</v>
      </c>
      <c r="AY195" s="159" t="s">
        <v>121</v>
      </c>
    </row>
    <row r="196" spans="2:65" s="11" customFormat="1" ht="22.9" customHeight="1">
      <c r="B196" s="115"/>
      <c r="D196" s="116" t="s">
        <v>68</v>
      </c>
      <c r="E196" s="125" t="s">
        <v>175</v>
      </c>
      <c r="F196" s="125" t="s">
        <v>296</v>
      </c>
      <c r="I196" s="118"/>
      <c r="J196" s="126">
        <f>BK196</f>
        <v>0</v>
      </c>
      <c r="L196" s="115"/>
      <c r="M196" s="120"/>
      <c r="P196" s="121">
        <f>SUM(P197:P225)</f>
        <v>0</v>
      </c>
      <c r="R196" s="121">
        <f>SUM(R197:R225)</f>
        <v>108.396236</v>
      </c>
      <c r="T196" s="122">
        <f>SUM(T197:T225)</f>
        <v>0</v>
      </c>
      <c r="AR196" s="116" t="s">
        <v>77</v>
      </c>
      <c r="AT196" s="123" t="s">
        <v>68</v>
      </c>
      <c r="AU196" s="123" t="s">
        <v>77</v>
      </c>
      <c r="AY196" s="116" t="s">
        <v>121</v>
      </c>
      <c r="BK196" s="124">
        <f>SUM(BK197:BK225)</f>
        <v>0</v>
      </c>
    </row>
    <row r="197" spans="2:65" s="1" customFormat="1" ht="24.2" customHeight="1">
      <c r="B197" s="32"/>
      <c r="C197" s="127" t="s">
        <v>297</v>
      </c>
      <c r="D197" s="127" t="s">
        <v>123</v>
      </c>
      <c r="E197" s="128" t="s">
        <v>298</v>
      </c>
      <c r="F197" s="129" t="s">
        <v>299</v>
      </c>
      <c r="G197" s="130" t="s">
        <v>126</v>
      </c>
      <c r="H197" s="131">
        <v>192.4</v>
      </c>
      <c r="I197" s="132"/>
      <c r="J197" s="133">
        <f>ROUND(I197*H197,2)</f>
        <v>0</v>
      </c>
      <c r="K197" s="129" t="s">
        <v>127</v>
      </c>
      <c r="L197" s="32"/>
      <c r="M197" s="134" t="s">
        <v>19</v>
      </c>
      <c r="N197" s="135" t="s">
        <v>40</v>
      </c>
      <c r="P197" s="136">
        <f>O197*H197</f>
        <v>0</v>
      </c>
      <c r="Q197" s="136">
        <v>0.27600000000000002</v>
      </c>
      <c r="R197" s="136">
        <f>Q197*H197</f>
        <v>53.102400000000003</v>
      </c>
      <c r="S197" s="136">
        <v>0</v>
      </c>
      <c r="T197" s="137">
        <f>S197*H197</f>
        <v>0</v>
      </c>
      <c r="AR197" s="138" t="s">
        <v>128</v>
      </c>
      <c r="AT197" s="138" t="s">
        <v>123</v>
      </c>
      <c r="AU197" s="138" t="s">
        <v>79</v>
      </c>
      <c r="AY197" s="17" t="s">
        <v>121</v>
      </c>
      <c r="BE197" s="139">
        <f>IF(N197="základní",J197,0)</f>
        <v>0</v>
      </c>
      <c r="BF197" s="139">
        <f>IF(N197="snížená",J197,0)</f>
        <v>0</v>
      </c>
      <c r="BG197" s="139">
        <f>IF(N197="zákl. přenesená",J197,0)</f>
        <v>0</v>
      </c>
      <c r="BH197" s="139">
        <f>IF(N197="sníž. přenesená",J197,0)</f>
        <v>0</v>
      </c>
      <c r="BI197" s="139">
        <f>IF(N197="nulová",J197,0)</f>
        <v>0</v>
      </c>
      <c r="BJ197" s="17" t="s">
        <v>77</v>
      </c>
      <c r="BK197" s="139">
        <f>ROUND(I197*H197,2)</f>
        <v>0</v>
      </c>
      <c r="BL197" s="17" t="s">
        <v>128</v>
      </c>
      <c r="BM197" s="138" t="s">
        <v>300</v>
      </c>
    </row>
    <row r="198" spans="2:65" s="1" customFormat="1" ht="11.25">
      <c r="B198" s="32"/>
      <c r="D198" s="140" t="s">
        <v>130</v>
      </c>
      <c r="F198" s="141" t="s">
        <v>301</v>
      </c>
      <c r="I198" s="142"/>
      <c r="L198" s="32"/>
      <c r="M198" s="143"/>
      <c r="T198" s="53"/>
      <c r="AT198" s="17" t="s">
        <v>130</v>
      </c>
      <c r="AU198" s="17" t="s">
        <v>79</v>
      </c>
    </row>
    <row r="199" spans="2:65" s="1" customFormat="1" ht="24.2" customHeight="1">
      <c r="B199" s="32"/>
      <c r="C199" s="127" t="s">
        <v>302</v>
      </c>
      <c r="D199" s="127" t="s">
        <v>123</v>
      </c>
      <c r="E199" s="128" t="s">
        <v>303</v>
      </c>
      <c r="F199" s="129" t="s">
        <v>304</v>
      </c>
      <c r="G199" s="130" t="s">
        <v>126</v>
      </c>
      <c r="H199" s="131">
        <v>192.4</v>
      </c>
      <c r="I199" s="132"/>
      <c r="J199" s="133">
        <f>ROUND(I199*H199,2)</f>
        <v>0</v>
      </c>
      <c r="K199" s="129" t="s">
        <v>127</v>
      </c>
      <c r="L199" s="32"/>
      <c r="M199" s="134" t="s">
        <v>19</v>
      </c>
      <c r="N199" s="135" t="s">
        <v>40</v>
      </c>
      <c r="P199" s="136">
        <f>O199*H199</f>
        <v>0</v>
      </c>
      <c r="Q199" s="136">
        <v>0.16703000000000001</v>
      </c>
      <c r="R199" s="136">
        <f>Q199*H199</f>
        <v>32.136572000000001</v>
      </c>
      <c r="S199" s="136">
        <v>0</v>
      </c>
      <c r="T199" s="137">
        <f>S199*H199</f>
        <v>0</v>
      </c>
      <c r="AR199" s="138" t="s">
        <v>128</v>
      </c>
      <c r="AT199" s="138" t="s">
        <v>123</v>
      </c>
      <c r="AU199" s="138" t="s">
        <v>79</v>
      </c>
      <c r="AY199" s="17" t="s">
        <v>121</v>
      </c>
      <c r="BE199" s="139">
        <f>IF(N199="základní",J199,0)</f>
        <v>0</v>
      </c>
      <c r="BF199" s="139">
        <f>IF(N199="snížená",J199,0)</f>
        <v>0</v>
      </c>
      <c r="BG199" s="139">
        <f>IF(N199="zákl. přenesená",J199,0)</f>
        <v>0</v>
      </c>
      <c r="BH199" s="139">
        <f>IF(N199="sníž. přenesená",J199,0)</f>
        <v>0</v>
      </c>
      <c r="BI199" s="139">
        <f>IF(N199="nulová",J199,0)</f>
        <v>0</v>
      </c>
      <c r="BJ199" s="17" t="s">
        <v>77</v>
      </c>
      <c r="BK199" s="139">
        <f>ROUND(I199*H199,2)</f>
        <v>0</v>
      </c>
      <c r="BL199" s="17" t="s">
        <v>128</v>
      </c>
      <c r="BM199" s="138" t="s">
        <v>305</v>
      </c>
    </row>
    <row r="200" spans="2:65" s="1" customFormat="1" ht="11.25">
      <c r="B200" s="32"/>
      <c r="D200" s="140" t="s">
        <v>130</v>
      </c>
      <c r="F200" s="141" t="s">
        <v>306</v>
      </c>
      <c r="I200" s="142"/>
      <c r="L200" s="32"/>
      <c r="M200" s="143"/>
      <c r="T200" s="53"/>
      <c r="AT200" s="17" t="s">
        <v>130</v>
      </c>
      <c r="AU200" s="17" t="s">
        <v>79</v>
      </c>
    </row>
    <row r="201" spans="2:65" s="12" customFormat="1" ht="11.25">
      <c r="B201" s="144"/>
      <c r="D201" s="145" t="s">
        <v>132</v>
      </c>
      <c r="E201" s="146" t="s">
        <v>19</v>
      </c>
      <c r="F201" s="147" t="s">
        <v>133</v>
      </c>
      <c r="H201" s="146" t="s">
        <v>19</v>
      </c>
      <c r="I201" s="148"/>
      <c r="L201" s="144"/>
      <c r="M201" s="149"/>
      <c r="T201" s="150"/>
      <c r="AT201" s="146" t="s">
        <v>132</v>
      </c>
      <c r="AU201" s="146" t="s">
        <v>79</v>
      </c>
      <c r="AV201" s="12" t="s">
        <v>77</v>
      </c>
      <c r="AW201" s="12" t="s">
        <v>31</v>
      </c>
      <c r="AX201" s="12" t="s">
        <v>69</v>
      </c>
      <c r="AY201" s="146" t="s">
        <v>121</v>
      </c>
    </row>
    <row r="202" spans="2:65" s="13" customFormat="1" ht="11.25">
      <c r="B202" s="151"/>
      <c r="D202" s="145" t="s">
        <v>132</v>
      </c>
      <c r="E202" s="152" t="s">
        <v>19</v>
      </c>
      <c r="F202" s="153" t="s">
        <v>134</v>
      </c>
      <c r="H202" s="154">
        <v>25.1</v>
      </c>
      <c r="I202" s="155"/>
      <c r="L202" s="151"/>
      <c r="M202" s="156"/>
      <c r="T202" s="157"/>
      <c r="AT202" s="152" t="s">
        <v>132</v>
      </c>
      <c r="AU202" s="152" t="s">
        <v>79</v>
      </c>
      <c r="AV202" s="13" t="s">
        <v>79</v>
      </c>
      <c r="AW202" s="13" t="s">
        <v>31</v>
      </c>
      <c r="AX202" s="13" t="s">
        <v>69</v>
      </c>
      <c r="AY202" s="152" t="s">
        <v>121</v>
      </c>
    </row>
    <row r="203" spans="2:65" s="12" customFormat="1" ht="11.25">
      <c r="B203" s="144"/>
      <c r="D203" s="145" t="s">
        <v>132</v>
      </c>
      <c r="E203" s="146" t="s">
        <v>19</v>
      </c>
      <c r="F203" s="147" t="s">
        <v>135</v>
      </c>
      <c r="H203" s="146" t="s">
        <v>19</v>
      </c>
      <c r="I203" s="148"/>
      <c r="L203" s="144"/>
      <c r="M203" s="149"/>
      <c r="T203" s="150"/>
      <c r="AT203" s="146" t="s">
        <v>132</v>
      </c>
      <c r="AU203" s="146" t="s">
        <v>79</v>
      </c>
      <c r="AV203" s="12" t="s">
        <v>77</v>
      </c>
      <c r="AW203" s="12" t="s">
        <v>31</v>
      </c>
      <c r="AX203" s="12" t="s">
        <v>69</v>
      </c>
      <c r="AY203" s="146" t="s">
        <v>121</v>
      </c>
    </row>
    <row r="204" spans="2:65" s="13" customFormat="1" ht="11.25">
      <c r="B204" s="151"/>
      <c r="D204" s="145" t="s">
        <v>132</v>
      </c>
      <c r="E204" s="152" t="s">
        <v>19</v>
      </c>
      <c r="F204" s="153" t="s">
        <v>136</v>
      </c>
      <c r="H204" s="154">
        <v>17.3</v>
      </c>
      <c r="I204" s="155"/>
      <c r="L204" s="151"/>
      <c r="M204" s="156"/>
      <c r="T204" s="157"/>
      <c r="AT204" s="152" t="s">
        <v>132</v>
      </c>
      <c r="AU204" s="152" t="s">
        <v>79</v>
      </c>
      <c r="AV204" s="13" t="s">
        <v>79</v>
      </c>
      <c r="AW204" s="13" t="s">
        <v>31</v>
      </c>
      <c r="AX204" s="13" t="s">
        <v>69</v>
      </c>
      <c r="AY204" s="152" t="s">
        <v>121</v>
      </c>
    </row>
    <row r="205" spans="2:65" s="12" customFormat="1" ht="11.25">
      <c r="B205" s="144"/>
      <c r="D205" s="145" t="s">
        <v>132</v>
      </c>
      <c r="E205" s="146" t="s">
        <v>19</v>
      </c>
      <c r="F205" s="147" t="s">
        <v>137</v>
      </c>
      <c r="H205" s="146" t="s">
        <v>19</v>
      </c>
      <c r="I205" s="148"/>
      <c r="L205" s="144"/>
      <c r="M205" s="149"/>
      <c r="T205" s="150"/>
      <c r="AT205" s="146" t="s">
        <v>132</v>
      </c>
      <c r="AU205" s="146" t="s">
        <v>79</v>
      </c>
      <c r="AV205" s="12" t="s">
        <v>77</v>
      </c>
      <c r="AW205" s="12" t="s">
        <v>31</v>
      </c>
      <c r="AX205" s="12" t="s">
        <v>69</v>
      </c>
      <c r="AY205" s="146" t="s">
        <v>121</v>
      </c>
    </row>
    <row r="206" spans="2:65" s="13" customFormat="1" ht="11.25">
      <c r="B206" s="151"/>
      <c r="D206" s="145" t="s">
        <v>132</v>
      </c>
      <c r="E206" s="152" t="s">
        <v>19</v>
      </c>
      <c r="F206" s="153" t="s">
        <v>138</v>
      </c>
      <c r="H206" s="154">
        <v>83.5</v>
      </c>
      <c r="I206" s="155"/>
      <c r="L206" s="151"/>
      <c r="M206" s="156"/>
      <c r="T206" s="157"/>
      <c r="AT206" s="152" t="s">
        <v>132</v>
      </c>
      <c r="AU206" s="152" t="s">
        <v>79</v>
      </c>
      <c r="AV206" s="13" t="s">
        <v>79</v>
      </c>
      <c r="AW206" s="13" t="s">
        <v>31</v>
      </c>
      <c r="AX206" s="13" t="s">
        <v>69</v>
      </c>
      <c r="AY206" s="152" t="s">
        <v>121</v>
      </c>
    </row>
    <row r="207" spans="2:65" s="12" customFormat="1" ht="11.25">
      <c r="B207" s="144"/>
      <c r="D207" s="145" t="s">
        <v>132</v>
      </c>
      <c r="E207" s="146" t="s">
        <v>19</v>
      </c>
      <c r="F207" s="147" t="s">
        <v>139</v>
      </c>
      <c r="H207" s="146" t="s">
        <v>19</v>
      </c>
      <c r="I207" s="148"/>
      <c r="L207" s="144"/>
      <c r="M207" s="149"/>
      <c r="T207" s="150"/>
      <c r="AT207" s="146" t="s">
        <v>132</v>
      </c>
      <c r="AU207" s="146" t="s">
        <v>79</v>
      </c>
      <c r="AV207" s="12" t="s">
        <v>77</v>
      </c>
      <c r="AW207" s="12" t="s">
        <v>31</v>
      </c>
      <c r="AX207" s="12" t="s">
        <v>69</v>
      </c>
      <c r="AY207" s="146" t="s">
        <v>121</v>
      </c>
    </row>
    <row r="208" spans="2:65" s="13" customFormat="1" ht="11.25">
      <c r="B208" s="151"/>
      <c r="D208" s="145" t="s">
        <v>132</v>
      </c>
      <c r="E208" s="152" t="s">
        <v>19</v>
      </c>
      <c r="F208" s="153" t="s">
        <v>140</v>
      </c>
      <c r="H208" s="154">
        <v>2.1</v>
      </c>
      <c r="I208" s="155"/>
      <c r="L208" s="151"/>
      <c r="M208" s="156"/>
      <c r="T208" s="157"/>
      <c r="AT208" s="152" t="s">
        <v>132</v>
      </c>
      <c r="AU208" s="152" t="s">
        <v>79</v>
      </c>
      <c r="AV208" s="13" t="s">
        <v>79</v>
      </c>
      <c r="AW208" s="13" t="s">
        <v>31</v>
      </c>
      <c r="AX208" s="13" t="s">
        <v>69</v>
      </c>
      <c r="AY208" s="152" t="s">
        <v>121</v>
      </c>
    </row>
    <row r="209" spans="2:65" s="12" customFormat="1" ht="11.25">
      <c r="B209" s="144"/>
      <c r="D209" s="145" t="s">
        <v>132</v>
      </c>
      <c r="E209" s="146" t="s">
        <v>19</v>
      </c>
      <c r="F209" s="147" t="s">
        <v>141</v>
      </c>
      <c r="H209" s="146" t="s">
        <v>19</v>
      </c>
      <c r="I209" s="148"/>
      <c r="L209" s="144"/>
      <c r="M209" s="149"/>
      <c r="T209" s="150"/>
      <c r="AT209" s="146" t="s">
        <v>132</v>
      </c>
      <c r="AU209" s="146" t="s">
        <v>79</v>
      </c>
      <c r="AV209" s="12" t="s">
        <v>77</v>
      </c>
      <c r="AW209" s="12" t="s">
        <v>31</v>
      </c>
      <c r="AX209" s="12" t="s">
        <v>69</v>
      </c>
      <c r="AY209" s="146" t="s">
        <v>121</v>
      </c>
    </row>
    <row r="210" spans="2:65" s="13" customFormat="1" ht="11.25">
      <c r="B210" s="151"/>
      <c r="D210" s="145" t="s">
        <v>132</v>
      </c>
      <c r="E210" s="152" t="s">
        <v>19</v>
      </c>
      <c r="F210" s="153" t="s">
        <v>142</v>
      </c>
      <c r="H210" s="154">
        <v>3.5</v>
      </c>
      <c r="I210" s="155"/>
      <c r="L210" s="151"/>
      <c r="M210" s="156"/>
      <c r="T210" s="157"/>
      <c r="AT210" s="152" t="s">
        <v>132</v>
      </c>
      <c r="AU210" s="152" t="s">
        <v>79</v>
      </c>
      <c r="AV210" s="13" t="s">
        <v>79</v>
      </c>
      <c r="AW210" s="13" t="s">
        <v>31</v>
      </c>
      <c r="AX210" s="13" t="s">
        <v>69</v>
      </c>
      <c r="AY210" s="152" t="s">
        <v>121</v>
      </c>
    </row>
    <row r="211" spans="2:65" s="12" customFormat="1" ht="11.25">
      <c r="B211" s="144"/>
      <c r="D211" s="145" t="s">
        <v>132</v>
      </c>
      <c r="E211" s="146" t="s">
        <v>19</v>
      </c>
      <c r="F211" s="147" t="s">
        <v>143</v>
      </c>
      <c r="H211" s="146" t="s">
        <v>19</v>
      </c>
      <c r="I211" s="148"/>
      <c r="L211" s="144"/>
      <c r="M211" s="149"/>
      <c r="T211" s="150"/>
      <c r="AT211" s="146" t="s">
        <v>132</v>
      </c>
      <c r="AU211" s="146" t="s">
        <v>79</v>
      </c>
      <c r="AV211" s="12" t="s">
        <v>77</v>
      </c>
      <c r="AW211" s="12" t="s">
        <v>31</v>
      </c>
      <c r="AX211" s="12" t="s">
        <v>69</v>
      </c>
      <c r="AY211" s="146" t="s">
        <v>121</v>
      </c>
    </row>
    <row r="212" spans="2:65" s="13" customFormat="1" ht="11.25">
      <c r="B212" s="151"/>
      <c r="D212" s="145" t="s">
        <v>132</v>
      </c>
      <c r="E212" s="152" t="s">
        <v>19</v>
      </c>
      <c r="F212" s="153" t="s">
        <v>144</v>
      </c>
      <c r="H212" s="154">
        <v>3.6</v>
      </c>
      <c r="I212" s="155"/>
      <c r="L212" s="151"/>
      <c r="M212" s="156"/>
      <c r="T212" s="157"/>
      <c r="AT212" s="152" t="s">
        <v>132</v>
      </c>
      <c r="AU212" s="152" t="s">
        <v>79</v>
      </c>
      <c r="AV212" s="13" t="s">
        <v>79</v>
      </c>
      <c r="AW212" s="13" t="s">
        <v>31</v>
      </c>
      <c r="AX212" s="13" t="s">
        <v>69</v>
      </c>
      <c r="AY212" s="152" t="s">
        <v>121</v>
      </c>
    </row>
    <row r="213" spans="2:65" s="12" customFormat="1" ht="11.25">
      <c r="B213" s="144"/>
      <c r="D213" s="145" t="s">
        <v>132</v>
      </c>
      <c r="E213" s="146" t="s">
        <v>19</v>
      </c>
      <c r="F213" s="147" t="s">
        <v>145</v>
      </c>
      <c r="H213" s="146" t="s">
        <v>19</v>
      </c>
      <c r="I213" s="148"/>
      <c r="L213" s="144"/>
      <c r="M213" s="149"/>
      <c r="T213" s="150"/>
      <c r="AT213" s="146" t="s">
        <v>132</v>
      </c>
      <c r="AU213" s="146" t="s">
        <v>79</v>
      </c>
      <c r="AV213" s="12" t="s">
        <v>77</v>
      </c>
      <c r="AW213" s="12" t="s">
        <v>31</v>
      </c>
      <c r="AX213" s="12" t="s">
        <v>69</v>
      </c>
      <c r="AY213" s="146" t="s">
        <v>121</v>
      </c>
    </row>
    <row r="214" spans="2:65" s="13" customFormat="1" ht="11.25">
      <c r="B214" s="151"/>
      <c r="D214" s="145" t="s">
        <v>132</v>
      </c>
      <c r="E214" s="152" t="s">
        <v>19</v>
      </c>
      <c r="F214" s="153" t="s">
        <v>144</v>
      </c>
      <c r="H214" s="154">
        <v>3.6</v>
      </c>
      <c r="I214" s="155"/>
      <c r="L214" s="151"/>
      <c r="M214" s="156"/>
      <c r="T214" s="157"/>
      <c r="AT214" s="152" t="s">
        <v>132</v>
      </c>
      <c r="AU214" s="152" t="s">
        <v>79</v>
      </c>
      <c r="AV214" s="13" t="s">
        <v>79</v>
      </c>
      <c r="AW214" s="13" t="s">
        <v>31</v>
      </c>
      <c r="AX214" s="13" t="s">
        <v>69</v>
      </c>
      <c r="AY214" s="152" t="s">
        <v>121</v>
      </c>
    </row>
    <row r="215" spans="2:65" s="12" customFormat="1" ht="11.25">
      <c r="B215" s="144"/>
      <c r="D215" s="145" t="s">
        <v>132</v>
      </c>
      <c r="E215" s="146" t="s">
        <v>19</v>
      </c>
      <c r="F215" s="147" t="s">
        <v>146</v>
      </c>
      <c r="H215" s="146" t="s">
        <v>19</v>
      </c>
      <c r="I215" s="148"/>
      <c r="L215" s="144"/>
      <c r="M215" s="149"/>
      <c r="T215" s="150"/>
      <c r="AT215" s="146" t="s">
        <v>132</v>
      </c>
      <c r="AU215" s="146" t="s">
        <v>79</v>
      </c>
      <c r="AV215" s="12" t="s">
        <v>77</v>
      </c>
      <c r="AW215" s="12" t="s">
        <v>31</v>
      </c>
      <c r="AX215" s="12" t="s">
        <v>69</v>
      </c>
      <c r="AY215" s="146" t="s">
        <v>121</v>
      </c>
    </row>
    <row r="216" spans="2:65" s="13" customFormat="1" ht="11.25">
      <c r="B216" s="151"/>
      <c r="D216" s="145" t="s">
        <v>132</v>
      </c>
      <c r="E216" s="152" t="s">
        <v>19</v>
      </c>
      <c r="F216" s="153" t="s">
        <v>147</v>
      </c>
      <c r="H216" s="154">
        <v>2.4</v>
      </c>
      <c r="I216" s="155"/>
      <c r="L216" s="151"/>
      <c r="M216" s="156"/>
      <c r="T216" s="157"/>
      <c r="AT216" s="152" t="s">
        <v>132</v>
      </c>
      <c r="AU216" s="152" t="s">
        <v>79</v>
      </c>
      <c r="AV216" s="13" t="s">
        <v>79</v>
      </c>
      <c r="AW216" s="13" t="s">
        <v>31</v>
      </c>
      <c r="AX216" s="13" t="s">
        <v>69</v>
      </c>
      <c r="AY216" s="152" t="s">
        <v>121</v>
      </c>
    </row>
    <row r="217" spans="2:65" s="12" customFormat="1" ht="11.25">
      <c r="B217" s="144"/>
      <c r="D217" s="145" t="s">
        <v>132</v>
      </c>
      <c r="E217" s="146" t="s">
        <v>19</v>
      </c>
      <c r="F217" s="147" t="s">
        <v>148</v>
      </c>
      <c r="H217" s="146" t="s">
        <v>19</v>
      </c>
      <c r="I217" s="148"/>
      <c r="L217" s="144"/>
      <c r="M217" s="149"/>
      <c r="T217" s="150"/>
      <c r="AT217" s="146" t="s">
        <v>132</v>
      </c>
      <c r="AU217" s="146" t="s">
        <v>79</v>
      </c>
      <c r="AV217" s="12" t="s">
        <v>77</v>
      </c>
      <c r="AW217" s="12" t="s">
        <v>31</v>
      </c>
      <c r="AX217" s="12" t="s">
        <v>69</v>
      </c>
      <c r="AY217" s="146" t="s">
        <v>121</v>
      </c>
    </row>
    <row r="218" spans="2:65" s="13" customFormat="1" ht="11.25">
      <c r="B218" s="151"/>
      <c r="D218" s="145" t="s">
        <v>132</v>
      </c>
      <c r="E218" s="152" t="s">
        <v>19</v>
      </c>
      <c r="F218" s="153" t="s">
        <v>149</v>
      </c>
      <c r="H218" s="154">
        <v>2.8</v>
      </c>
      <c r="I218" s="155"/>
      <c r="L218" s="151"/>
      <c r="M218" s="156"/>
      <c r="T218" s="157"/>
      <c r="AT218" s="152" t="s">
        <v>132</v>
      </c>
      <c r="AU218" s="152" t="s">
        <v>79</v>
      </c>
      <c r="AV218" s="13" t="s">
        <v>79</v>
      </c>
      <c r="AW218" s="13" t="s">
        <v>31</v>
      </c>
      <c r="AX218" s="13" t="s">
        <v>69</v>
      </c>
      <c r="AY218" s="152" t="s">
        <v>121</v>
      </c>
    </row>
    <row r="219" spans="2:65" s="12" customFormat="1" ht="11.25">
      <c r="B219" s="144"/>
      <c r="D219" s="145" t="s">
        <v>132</v>
      </c>
      <c r="E219" s="146" t="s">
        <v>19</v>
      </c>
      <c r="F219" s="147" t="s">
        <v>150</v>
      </c>
      <c r="H219" s="146" t="s">
        <v>19</v>
      </c>
      <c r="I219" s="148"/>
      <c r="L219" s="144"/>
      <c r="M219" s="149"/>
      <c r="T219" s="150"/>
      <c r="AT219" s="146" t="s">
        <v>132</v>
      </c>
      <c r="AU219" s="146" t="s">
        <v>79</v>
      </c>
      <c r="AV219" s="12" t="s">
        <v>77</v>
      </c>
      <c r="AW219" s="12" t="s">
        <v>31</v>
      </c>
      <c r="AX219" s="12" t="s">
        <v>69</v>
      </c>
      <c r="AY219" s="146" t="s">
        <v>121</v>
      </c>
    </row>
    <row r="220" spans="2:65" s="13" customFormat="1" ht="11.25">
      <c r="B220" s="151"/>
      <c r="D220" s="145" t="s">
        <v>132</v>
      </c>
      <c r="E220" s="152" t="s">
        <v>19</v>
      </c>
      <c r="F220" s="153" t="s">
        <v>151</v>
      </c>
      <c r="H220" s="154">
        <v>2.2999999999999998</v>
      </c>
      <c r="I220" s="155"/>
      <c r="L220" s="151"/>
      <c r="M220" s="156"/>
      <c r="T220" s="157"/>
      <c r="AT220" s="152" t="s">
        <v>132</v>
      </c>
      <c r="AU220" s="152" t="s">
        <v>79</v>
      </c>
      <c r="AV220" s="13" t="s">
        <v>79</v>
      </c>
      <c r="AW220" s="13" t="s">
        <v>31</v>
      </c>
      <c r="AX220" s="13" t="s">
        <v>69</v>
      </c>
      <c r="AY220" s="152" t="s">
        <v>121</v>
      </c>
    </row>
    <row r="221" spans="2:65" s="12" customFormat="1" ht="11.25">
      <c r="B221" s="144"/>
      <c r="D221" s="145" t="s">
        <v>132</v>
      </c>
      <c r="E221" s="146" t="s">
        <v>19</v>
      </c>
      <c r="F221" s="147" t="s">
        <v>152</v>
      </c>
      <c r="H221" s="146" t="s">
        <v>19</v>
      </c>
      <c r="I221" s="148"/>
      <c r="L221" s="144"/>
      <c r="M221" s="149"/>
      <c r="T221" s="150"/>
      <c r="AT221" s="146" t="s">
        <v>132</v>
      </c>
      <c r="AU221" s="146" t="s">
        <v>79</v>
      </c>
      <c r="AV221" s="12" t="s">
        <v>77</v>
      </c>
      <c r="AW221" s="12" t="s">
        <v>31</v>
      </c>
      <c r="AX221" s="12" t="s">
        <v>69</v>
      </c>
      <c r="AY221" s="146" t="s">
        <v>121</v>
      </c>
    </row>
    <row r="222" spans="2:65" s="13" customFormat="1" ht="11.25">
      <c r="B222" s="151"/>
      <c r="D222" s="145" t="s">
        <v>132</v>
      </c>
      <c r="E222" s="152" t="s">
        <v>19</v>
      </c>
      <c r="F222" s="153" t="s">
        <v>153</v>
      </c>
      <c r="H222" s="154">
        <v>46.2</v>
      </c>
      <c r="I222" s="155"/>
      <c r="L222" s="151"/>
      <c r="M222" s="156"/>
      <c r="T222" s="157"/>
      <c r="AT222" s="152" t="s">
        <v>132</v>
      </c>
      <c r="AU222" s="152" t="s">
        <v>79</v>
      </c>
      <c r="AV222" s="13" t="s">
        <v>79</v>
      </c>
      <c r="AW222" s="13" t="s">
        <v>31</v>
      </c>
      <c r="AX222" s="13" t="s">
        <v>69</v>
      </c>
      <c r="AY222" s="152" t="s">
        <v>121</v>
      </c>
    </row>
    <row r="223" spans="2:65" s="14" customFormat="1" ht="11.25">
      <c r="B223" s="158"/>
      <c r="D223" s="145" t="s">
        <v>132</v>
      </c>
      <c r="E223" s="159" t="s">
        <v>19</v>
      </c>
      <c r="F223" s="160" t="s">
        <v>154</v>
      </c>
      <c r="H223" s="161">
        <v>192.4</v>
      </c>
      <c r="I223" s="162"/>
      <c r="L223" s="158"/>
      <c r="M223" s="163"/>
      <c r="T223" s="164"/>
      <c r="AT223" s="159" t="s">
        <v>132</v>
      </c>
      <c r="AU223" s="159" t="s">
        <v>79</v>
      </c>
      <c r="AV223" s="14" t="s">
        <v>128</v>
      </c>
      <c r="AW223" s="14" t="s">
        <v>31</v>
      </c>
      <c r="AX223" s="14" t="s">
        <v>77</v>
      </c>
      <c r="AY223" s="159" t="s">
        <v>121</v>
      </c>
    </row>
    <row r="224" spans="2:65" s="1" customFormat="1" ht="16.5" customHeight="1">
      <c r="B224" s="32"/>
      <c r="C224" s="165" t="s">
        <v>307</v>
      </c>
      <c r="D224" s="165" t="s">
        <v>308</v>
      </c>
      <c r="E224" s="166" t="s">
        <v>309</v>
      </c>
      <c r="F224" s="167" t="s">
        <v>310</v>
      </c>
      <c r="G224" s="168" t="s">
        <v>126</v>
      </c>
      <c r="H224" s="169">
        <v>196.24799999999999</v>
      </c>
      <c r="I224" s="170"/>
      <c r="J224" s="171">
        <f>ROUND(I224*H224,2)</f>
        <v>0</v>
      </c>
      <c r="K224" s="167" t="s">
        <v>19</v>
      </c>
      <c r="L224" s="172"/>
      <c r="M224" s="173" t="s">
        <v>19</v>
      </c>
      <c r="N224" s="174" t="s">
        <v>40</v>
      </c>
      <c r="P224" s="136">
        <f>O224*H224</f>
        <v>0</v>
      </c>
      <c r="Q224" s="136">
        <v>0.11799999999999999</v>
      </c>
      <c r="R224" s="136">
        <f>Q224*H224</f>
        <v>23.157263999999998</v>
      </c>
      <c r="S224" s="136">
        <v>0</v>
      </c>
      <c r="T224" s="137">
        <f>S224*H224</f>
        <v>0</v>
      </c>
      <c r="AR224" s="138" t="s">
        <v>192</v>
      </c>
      <c r="AT224" s="138" t="s">
        <v>308</v>
      </c>
      <c r="AU224" s="138" t="s">
        <v>79</v>
      </c>
      <c r="AY224" s="17" t="s">
        <v>121</v>
      </c>
      <c r="BE224" s="139">
        <f>IF(N224="základní",J224,0)</f>
        <v>0</v>
      </c>
      <c r="BF224" s="139">
        <f>IF(N224="snížená",J224,0)</f>
        <v>0</v>
      </c>
      <c r="BG224" s="139">
        <f>IF(N224="zákl. přenesená",J224,0)</f>
        <v>0</v>
      </c>
      <c r="BH224" s="139">
        <f>IF(N224="sníž. přenesená",J224,0)</f>
        <v>0</v>
      </c>
      <c r="BI224" s="139">
        <f>IF(N224="nulová",J224,0)</f>
        <v>0</v>
      </c>
      <c r="BJ224" s="17" t="s">
        <v>77</v>
      </c>
      <c r="BK224" s="139">
        <f>ROUND(I224*H224,2)</f>
        <v>0</v>
      </c>
      <c r="BL224" s="17" t="s">
        <v>128</v>
      </c>
      <c r="BM224" s="138" t="s">
        <v>311</v>
      </c>
    </row>
    <row r="225" spans="2:65" s="13" customFormat="1" ht="11.25">
      <c r="B225" s="151"/>
      <c r="D225" s="145" t="s">
        <v>132</v>
      </c>
      <c r="F225" s="153" t="s">
        <v>312</v>
      </c>
      <c r="H225" s="154">
        <v>196.24799999999999</v>
      </c>
      <c r="I225" s="155"/>
      <c r="L225" s="151"/>
      <c r="M225" s="156"/>
      <c r="T225" s="157"/>
      <c r="AT225" s="152" t="s">
        <v>132</v>
      </c>
      <c r="AU225" s="152" t="s">
        <v>79</v>
      </c>
      <c r="AV225" s="13" t="s">
        <v>79</v>
      </c>
      <c r="AW225" s="13" t="s">
        <v>4</v>
      </c>
      <c r="AX225" s="13" t="s">
        <v>77</v>
      </c>
      <c r="AY225" s="152" t="s">
        <v>121</v>
      </c>
    </row>
    <row r="226" spans="2:65" s="11" customFormat="1" ht="22.9" customHeight="1">
      <c r="B226" s="115"/>
      <c r="D226" s="116" t="s">
        <v>68</v>
      </c>
      <c r="E226" s="125" t="s">
        <v>182</v>
      </c>
      <c r="F226" s="125" t="s">
        <v>313</v>
      </c>
      <c r="I226" s="118"/>
      <c r="J226" s="126">
        <f>BK226</f>
        <v>0</v>
      </c>
      <c r="L226" s="115"/>
      <c r="M226" s="120"/>
      <c r="P226" s="121">
        <f>SUM(P227:P229)</f>
        <v>0</v>
      </c>
      <c r="R226" s="121">
        <f>SUM(R227:R229)</f>
        <v>5.8485000000000005</v>
      </c>
      <c r="T226" s="122">
        <f>SUM(T227:T229)</f>
        <v>0</v>
      </c>
      <c r="AR226" s="116" t="s">
        <v>77</v>
      </c>
      <c r="AT226" s="123" t="s">
        <v>68</v>
      </c>
      <c r="AU226" s="123" t="s">
        <v>77</v>
      </c>
      <c r="AY226" s="116" t="s">
        <v>121</v>
      </c>
      <c r="BK226" s="124">
        <f>SUM(BK227:BK229)</f>
        <v>0</v>
      </c>
    </row>
    <row r="227" spans="2:65" s="1" customFormat="1" ht="16.5" customHeight="1">
      <c r="B227" s="32"/>
      <c r="C227" s="127" t="s">
        <v>314</v>
      </c>
      <c r="D227" s="127" t="s">
        <v>123</v>
      </c>
      <c r="E227" s="128" t="s">
        <v>315</v>
      </c>
      <c r="F227" s="129" t="s">
        <v>316</v>
      </c>
      <c r="G227" s="130" t="s">
        <v>126</v>
      </c>
      <c r="H227" s="131">
        <v>139.25</v>
      </c>
      <c r="I227" s="132"/>
      <c r="J227" s="133">
        <f>ROUND(I227*H227,2)</f>
        <v>0</v>
      </c>
      <c r="K227" s="129" t="s">
        <v>127</v>
      </c>
      <c r="L227" s="32"/>
      <c r="M227" s="134" t="s">
        <v>19</v>
      </c>
      <c r="N227" s="135" t="s">
        <v>40</v>
      </c>
      <c r="P227" s="136">
        <f>O227*H227</f>
        <v>0</v>
      </c>
      <c r="Q227" s="136">
        <v>4.2000000000000003E-2</v>
      </c>
      <c r="R227" s="136">
        <f>Q227*H227</f>
        <v>5.8485000000000005</v>
      </c>
      <c r="S227" s="136">
        <v>0</v>
      </c>
      <c r="T227" s="137">
        <f>S227*H227</f>
        <v>0</v>
      </c>
      <c r="AR227" s="138" t="s">
        <v>128</v>
      </c>
      <c r="AT227" s="138" t="s">
        <v>123</v>
      </c>
      <c r="AU227" s="138" t="s">
        <v>79</v>
      </c>
      <c r="AY227" s="17" t="s">
        <v>121</v>
      </c>
      <c r="BE227" s="139">
        <f>IF(N227="základní",J227,0)</f>
        <v>0</v>
      </c>
      <c r="BF227" s="139">
        <f>IF(N227="snížená",J227,0)</f>
        <v>0</v>
      </c>
      <c r="BG227" s="139">
        <f>IF(N227="zákl. přenesená",J227,0)</f>
        <v>0</v>
      </c>
      <c r="BH227" s="139">
        <f>IF(N227="sníž. přenesená",J227,0)</f>
        <v>0</v>
      </c>
      <c r="BI227" s="139">
        <f>IF(N227="nulová",J227,0)</f>
        <v>0</v>
      </c>
      <c r="BJ227" s="17" t="s">
        <v>77</v>
      </c>
      <c r="BK227" s="139">
        <f>ROUND(I227*H227,2)</f>
        <v>0</v>
      </c>
      <c r="BL227" s="17" t="s">
        <v>128</v>
      </c>
      <c r="BM227" s="138" t="s">
        <v>317</v>
      </c>
    </row>
    <row r="228" spans="2:65" s="1" customFormat="1" ht="11.25">
      <c r="B228" s="32"/>
      <c r="D228" s="140" t="s">
        <v>130</v>
      </c>
      <c r="F228" s="141" t="s">
        <v>318</v>
      </c>
      <c r="I228" s="142"/>
      <c r="L228" s="32"/>
      <c r="M228" s="143"/>
      <c r="T228" s="53"/>
      <c r="AT228" s="17" t="s">
        <v>130</v>
      </c>
      <c r="AU228" s="17" t="s">
        <v>79</v>
      </c>
    </row>
    <row r="229" spans="2:65" s="13" customFormat="1" ht="11.25">
      <c r="B229" s="151"/>
      <c r="D229" s="145" t="s">
        <v>132</v>
      </c>
      <c r="E229" s="152" t="s">
        <v>19</v>
      </c>
      <c r="F229" s="153" t="s">
        <v>319</v>
      </c>
      <c r="H229" s="154">
        <v>139.25</v>
      </c>
      <c r="I229" s="155"/>
      <c r="L229" s="151"/>
      <c r="M229" s="156"/>
      <c r="T229" s="157"/>
      <c r="AT229" s="152" t="s">
        <v>132</v>
      </c>
      <c r="AU229" s="152" t="s">
        <v>79</v>
      </c>
      <c r="AV229" s="13" t="s">
        <v>79</v>
      </c>
      <c r="AW229" s="13" t="s">
        <v>31</v>
      </c>
      <c r="AX229" s="13" t="s">
        <v>77</v>
      </c>
      <c r="AY229" s="152" t="s">
        <v>121</v>
      </c>
    </row>
    <row r="230" spans="2:65" s="11" customFormat="1" ht="22.9" customHeight="1">
      <c r="B230" s="115"/>
      <c r="D230" s="116" t="s">
        <v>68</v>
      </c>
      <c r="E230" s="125" t="s">
        <v>198</v>
      </c>
      <c r="F230" s="125" t="s">
        <v>320</v>
      </c>
      <c r="I230" s="118"/>
      <c r="J230" s="126">
        <f>BK230</f>
        <v>0</v>
      </c>
      <c r="L230" s="115"/>
      <c r="M230" s="120"/>
      <c r="P230" s="121">
        <f>SUM(P231:P254)</f>
        <v>0</v>
      </c>
      <c r="R230" s="121">
        <f>SUM(R231:R254)</f>
        <v>9.0275999999999995E-2</v>
      </c>
      <c r="T230" s="122">
        <f>SUM(T231:T254)</f>
        <v>80.849500000000006</v>
      </c>
      <c r="AR230" s="116" t="s">
        <v>77</v>
      </c>
      <c r="AT230" s="123" t="s">
        <v>68</v>
      </c>
      <c r="AU230" s="123" t="s">
        <v>77</v>
      </c>
      <c r="AY230" s="116" t="s">
        <v>121</v>
      </c>
      <c r="BK230" s="124">
        <f>SUM(BK231:BK254)</f>
        <v>0</v>
      </c>
    </row>
    <row r="231" spans="2:65" s="1" customFormat="1" ht="16.5" customHeight="1">
      <c r="B231" s="32"/>
      <c r="C231" s="127" t="s">
        <v>321</v>
      </c>
      <c r="D231" s="127" t="s">
        <v>123</v>
      </c>
      <c r="E231" s="128" t="s">
        <v>322</v>
      </c>
      <c r="F231" s="129" t="s">
        <v>323</v>
      </c>
      <c r="G231" s="130" t="s">
        <v>164</v>
      </c>
      <c r="H231" s="131">
        <v>3.14</v>
      </c>
      <c r="I231" s="132"/>
      <c r="J231" s="133">
        <f>ROUND(I231*H231,2)</f>
        <v>0</v>
      </c>
      <c r="K231" s="129" t="s">
        <v>127</v>
      </c>
      <c r="L231" s="32"/>
      <c r="M231" s="134" t="s">
        <v>19</v>
      </c>
      <c r="N231" s="135" t="s">
        <v>40</v>
      </c>
      <c r="P231" s="136">
        <f>O231*H231</f>
        <v>0</v>
      </c>
      <c r="Q231" s="136">
        <v>0</v>
      </c>
      <c r="R231" s="136">
        <f>Q231*H231</f>
        <v>0</v>
      </c>
      <c r="S231" s="136">
        <v>2</v>
      </c>
      <c r="T231" s="137">
        <f>S231*H231</f>
        <v>6.28</v>
      </c>
      <c r="AR231" s="138" t="s">
        <v>128</v>
      </c>
      <c r="AT231" s="138" t="s">
        <v>123</v>
      </c>
      <c r="AU231" s="138" t="s">
        <v>79</v>
      </c>
      <c r="AY231" s="17" t="s">
        <v>121</v>
      </c>
      <c r="BE231" s="139">
        <f>IF(N231="základní",J231,0)</f>
        <v>0</v>
      </c>
      <c r="BF231" s="139">
        <f>IF(N231="snížená",J231,0)</f>
        <v>0</v>
      </c>
      <c r="BG231" s="139">
        <f>IF(N231="zákl. přenesená",J231,0)</f>
        <v>0</v>
      </c>
      <c r="BH231" s="139">
        <f>IF(N231="sníž. přenesená",J231,0)</f>
        <v>0</v>
      </c>
      <c r="BI231" s="139">
        <f>IF(N231="nulová",J231,0)</f>
        <v>0</v>
      </c>
      <c r="BJ231" s="17" t="s">
        <v>77</v>
      </c>
      <c r="BK231" s="139">
        <f>ROUND(I231*H231,2)</f>
        <v>0</v>
      </c>
      <c r="BL231" s="17" t="s">
        <v>128</v>
      </c>
      <c r="BM231" s="138" t="s">
        <v>324</v>
      </c>
    </row>
    <row r="232" spans="2:65" s="1" customFormat="1" ht="11.25">
      <c r="B232" s="32"/>
      <c r="D232" s="140" t="s">
        <v>130</v>
      </c>
      <c r="F232" s="141" t="s">
        <v>325</v>
      </c>
      <c r="I232" s="142"/>
      <c r="L232" s="32"/>
      <c r="M232" s="143"/>
      <c r="T232" s="53"/>
      <c r="AT232" s="17" t="s">
        <v>130</v>
      </c>
      <c r="AU232" s="17" t="s">
        <v>79</v>
      </c>
    </row>
    <row r="233" spans="2:65" s="12" customFormat="1" ht="11.25">
      <c r="B233" s="144"/>
      <c r="D233" s="145" t="s">
        <v>132</v>
      </c>
      <c r="E233" s="146" t="s">
        <v>19</v>
      </c>
      <c r="F233" s="147" t="s">
        <v>326</v>
      </c>
      <c r="H233" s="146" t="s">
        <v>19</v>
      </c>
      <c r="I233" s="148"/>
      <c r="L233" s="144"/>
      <c r="M233" s="149"/>
      <c r="T233" s="150"/>
      <c r="AT233" s="146" t="s">
        <v>132</v>
      </c>
      <c r="AU233" s="146" t="s">
        <v>79</v>
      </c>
      <c r="AV233" s="12" t="s">
        <v>77</v>
      </c>
      <c r="AW233" s="12" t="s">
        <v>31</v>
      </c>
      <c r="AX233" s="12" t="s">
        <v>69</v>
      </c>
      <c r="AY233" s="146" t="s">
        <v>121</v>
      </c>
    </row>
    <row r="234" spans="2:65" s="13" customFormat="1" ht="11.25">
      <c r="B234" s="151"/>
      <c r="D234" s="145" t="s">
        <v>132</v>
      </c>
      <c r="E234" s="152" t="s">
        <v>19</v>
      </c>
      <c r="F234" s="153" t="s">
        <v>239</v>
      </c>
      <c r="H234" s="154">
        <v>3.14</v>
      </c>
      <c r="I234" s="155"/>
      <c r="L234" s="151"/>
      <c r="M234" s="156"/>
      <c r="T234" s="157"/>
      <c r="AT234" s="152" t="s">
        <v>132</v>
      </c>
      <c r="AU234" s="152" t="s">
        <v>79</v>
      </c>
      <c r="AV234" s="13" t="s">
        <v>79</v>
      </c>
      <c r="AW234" s="13" t="s">
        <v>31</v>
      </c>
      <c r="AX234" s="13" t="s">
        <v>77</v>
      </c>
      <c r="AY234" s="152" t="s">
        <v>121</v>
      </c>
    </row>
    <row r="235" spans="2:65" s="1" customFormat="1" ht="16.5" customHeight="1">
      <c r="B235" s="32"/>
      <c r="C235" s="127" t="s">
        <v>327</v>
      </c>
      <c r="D235" s="127" t="s">
        <v>123</v>
      </c>
      <c r="E235" s="128" t="s">
        <v>328</v>
      </c>
      <c r="F235" s="129" t="s">
        <v>329</v>
      </c>
      <c r="G235" s="130" t="s">
        <v>164</v>
      </c>
      <c r="H235" s="131">
        <v>32.85</v>
      </c>
      <c r="I235" s="132"/>
      <c r="J235" s="133">
        <f>ROUND(I235*H235,2)</f>
        <v>0</v>
      </c>
      <c r="K235" s="129" t="s">
        <v>127</v>
      </c>
      <c r="L235" s="32"/>
      <c r="M235" s="134" t="s">
        <v>19</v>
      </c>
      <c r="N235" s="135" t="s">
        <v>40</v>
      </c>
      <c r="P235" s="136">
        <f>O235*H235</f>
        <v>0</v>
      </c>
      <c r="Q235" s="136">
        <v>0</v>
      </c>
      <c r="R235" s="136">
        <f>Q235*H235</f>
        <v>0</v>
      </c>
      <c r="S235" s="136">
        <v>2.27</v>
      </c>
      <c r="T235" s="137">
        <f>S235*H235</f>
        <v>74.569500000000005</v>
      </c>
      <c r="AR235" s="138" t="s">
        <v>128</v>
      </c>
      <c r="AT235" s="138" t="s">
        <v>123</v>
      </c>
      <c r="AU235" s="138" t="s">
        <v>79</v>
      </c>
      <c r="AY235" s="17" t="s">
        <v>121</v>
      </c>
      <c r="BE235" s="139">
        <f>IF(N235="základní",J235,0)</f>
        <v>0</v>
      </c>
      <c r="BF235" s="139">
        <f>IF(N235="snížená",J235,0)</f>
        <v>0</v>
      </c>
      <c r="BG235" s="139">
        <f>IF(N235="zákl. přenesená",J235,0)</f>
        <v>0</v>
      </c>
      <c r="BH235" s="139">
        <f>IF(N235="sníž. přenesená",J235,0)</f>
        <v>0</v>
      </c>
      <c r="BI235" s="139">
        <f>IF(N235="nulová",J235,0)</f>
        <v>0</v>
      </c>
      <c r="BJ235" s="17" t="s">
        <v>77</v>
      </c>
      <c r="BK235" s="139">
        <f>ROUND(I235*H235,2)</f>
        <v>0</v>
      </c>
      <c r="BL235" s="17" t="s">
        <v>128</v>
      </c>
      <c r="BM235" s="138" t="s">
        <v>330</v>
      </c>
    </row>
    <row r="236" spans="2:65" s="1" customFormat="1" ht="11.25">
      <c r="B236" s="32"/>
      <c r="D236" s="140" t="s">
        <v>130</v>
      </c>
      <c r="F236" s="141" t="s">
        <v>331</v>
      </c>
      <c r="I236" s="142"/>
      <c r="L236" s="32"/>
      <c r="M236" s="143"/>
      <c r="T236" s="53"/>
      <c r="AT236" s="17" t="s">
        <v>130</v>
      </c>
      <c r="AU236" s="17" t="s">
        <v>79</v>
      </c>
    </row>
    <row r="237" spans="2:65" s="12" customFormat="1" ht="11.25">
      <c r="B237" s="144"/>
      <c r="D237" s="145" t="s">
        <v>132</v>
      </c>
      <c r="E237" s="146" t="s">
        <v>19</v>
      </c>
      <c r="F237" s="147" t="s">
        <v>332</v>
      </c>
      <c r="H237" s="146" t="s">
        <v>19</v>
      </c>
      <c r="I237" s="148"/>
      <c r="L237" s="144"/>
      <c r="M237" s="149"/>
      <c r="T237" s="150"/>
      <c r="AT237" s="146" t="s">
        <v>132</v>
      </c>
      <c r="AU237" s="146" t="s">
        <v>79</v>
      </c>
      <c r="AV237" s="12" t="s">
        <v>77</v>
      </c>
      <c r="AW237" s="12" t="s">
        <v>31</v>
      </c>
      <c r="AX237" s="12" t="s">
        <v>69</v>
      </c>
      <c r="AY237" s="146" t="s">
        <v>121</v>
      </c>
    </row>
    <row r="238" spans="2:65" s="13" customFormat="1" ht="11.25">
      <c r="B238" s="151"/>
      <c r="D238" s="145" t="s">
        <v>132</v>
      </c>
      <c r="E238" s="152" t="s">
        <v>19</v>
      </c>
      <c r="F238" s="153" t="s">
        <v>333</v>
      </c>
      <c r="H238" s="154">
        <v>7.85</v>
      </c>
      <c r="I238" s="155"/>
      <c r="L238" s="151"/>
      <c r="M238" s="156"/>
      <c r="T238" s="157"/>
      <c r="AT238" s="152" t="s">
        <v>132</v>
      </c>
      <c r="AU238" s="152" t="s">
        <v>79</v>
      </c>
      <c r="AV238" s="13" t="s">
        <v>79</v>
      </c>
      <c r="AW238" s="13" t="s">
        <v>31</v>
      </c>
      <c r="AX238" s="13" t="s">
        <v>69</v>
      </c>
      <c r="AY238" s="152" t="s">
        <v>121</v>
      </c>
    </row>
    <row r="239" spans="2:65" s="13" customFormat="1" ht="11.25">
      <c r="B239" s="151"/>
      <c r="D239" s="145" t="s">
        <v>132</v>
      </c>
      <c r="E239" s="152" t="s">
        <v>19</v>
      </c>
      <c r="F239" s="153" t="s">
        <v>269</v>
      </c>
      <c r="H239" s="154">
        <v>25</v>
      </c>
      <c r="I239" s="155"/>
      <c r="L239" s="151"/>
      <c r="M239" s="156"/>
      <c r="T239" s="157"/>
      <c r="AT239" s="152" t="s">
        <v>132</v>
      </c>
      <c r="AU239" s="152" t="s">
        <v>79</v>
      </c>
      <c r="AV239" s="13" t="s">
        <v>79</v>
      </c>
      <c r="AW239" s="13" t="s">
        <v>31</v>
      </c>
      <c r="AX239" s="13" t="s">
        <v>69</v>
      </c>
      <c r="AY239" s="152" t="s">
        <v>121</v>
      </c>
    </row>
    <row r="240" spans="2:65" s="14" customFormat="1" ht="11.25">
      <c r="B240" s="158"/>
      <c r="D240" s="145" t="s">
        <v>132</v>
      </c>
      <c r="E240" s="159" t="s">
        <v>19</v>
      </c>
      <c r="F240" s="160" t="s">
        <v>154</v>
      </c>
      <c r="H240" s="161">
        <v>32.85</v>
      </c>
      <c r="I240" s="162"/>
      <c r="L240" s="158"/>
      <c r="M240" s="163"/>
      <c r="T240" s="164"/>
      <c r="AT240" s="159" t="s">
        <v>132</v>
      </c>
      <c r="AU240" s="159" t="s">
        <v>79</v>
      </c>
      <c r="AV240" s="14" t="s">
        <v>128</v>
      </c>
      <c r="AW240" s="14" t="s">
        <v>31</v>
      </c>
      <c r="AX240" s="14" t="s">
        <v>77</v>
      </c>
      <c r="AY240" s="159" t="s">
        <v>121</v>
      </c>
    </row>
    <row r="241" spans="2:65" s="1" customFormat="1" ht="16.5" customHeight="1">
      <c r="B241" s="32"/>
      <c r="C241" s="127" t="s">
        <v>334</v>
      </c>
      <c r="D241" s="127" t="s">
        <v>123</v>
      </c>
      <c r="E241" s="128" t="s">
        <v>335</v>
      </c>
      <c r="F241" s="129" t="s">
        <v>336</v>
      </c>
      <c r="G241" s="130" t="s">
        <v>283</v>
      </c>
      <c r="H241" s="131">
        <v>66.540000000000006</v>
      </c>
      <c r="I241" s="132"/>
      <c r="J241" s="133">
        <f>ROUND(I241*H241,2)</f>
        <v>0</v>
      </c>
      <c r="K241" s="129" t="s">
        <v>127</v>
      </c>
      <c r="L241" s="32"/>
      <c r="M241" s="134" t="s">
        <v>19</v>
      </c>
      <c r="N241" s="135" t="s">
        <v>40</v>
      </c>
      <c r="P241" s="136">
        <f>O241*H241</f>
        <v>0</v>
      </c>
      <c r="Q241" s="136">
        <v>0</v>
      </c>
      <c r="R241" s="136">
        <f>Q241*H241</f>
        <v>0</v>
      </c>
      <c r="S241" s="136">
        <v>0</v>
      </c>
      <c r="T241" s="137">
        <f>S241*H241</f>
        <v>0</v>
      </c>
      <c r="AR241" s="138" t="s">
        <v>128</v>
      </c>
      <c r="AT241" s="138" t="s">
        <v>123</v>
      </c>
      <c r="AU241" s="138" t="s">
        <v>79</v>
      </c>
      <c r="AY241" s="17" t="s">
        <v>121</v>
      </c>
      <c r="BE241" s="139">
        <f>IF(N241="základní",J241,0)</f>
        <v>0</v>
      </c>
      <c r="BF241" s="139">
        <f>IF(N241="snížená",J241,0)</f>
        <v>0</v>
      </c>
      <c r="BG241" s="139">
        <f>IF(N241="zákl. přenesená",J241,0)</f>
        <v>0</v>
      </c>
      <c r="BH241" s="139">
        <f>IF(N241="sníž. přenesená",J241,0)</f>
        <v>0</v>
      </c>
      <c r="BI241" s="139">
        <f>IF(N241="nulová",J241,0)</f>
        <v>0</v>
      </c>
      <c r="BJ241" s="17" t="s">
        <v>77</v>
      </c>
      <c r="BK241" s="139">
        <f>ROUND(I241*H241,2)</f>
        <v>0</v>
      </c>
      <c r="BL241" s="17" t="s">
        <v>128</v>
      </c>
      <c r="BM241" s="138" t="s">
        <v>337</v>
      </c>
    </row>
    <row r="242" spans="2:65" s="1" customFormat="1" ht="11.25">
      <c r="B242" s="32"/>
      <c r="D242" s="140" t="s">
        <v>130</v>
      </c>
      <c r="F242" s="141" t="s">
        <v>338</v>
      </c>
      <c r="I242" s="142"/>
      <c r="L242" s="32"/>
      <c r="M242" s="143"/>
      <c r="T242" s="53"/>
      <c r="AT242" s="17" t="s">
        <v>130</v>
      </c>
      <c r="AU242" s="17" t="s">
        <v>79</v>
      </c>
    </row>
    <row r="243" spans="2:65" s="12" customFormat="1" ht="11.25">
      <c r="B243" s="144"/>
      <c r="D243" s="145" t="s">
        <v>132</v>
      </c>
      <c r="E243" s="146" t="s">
        <v>19</v>
      </c>
      <c r="F243" s="147" t="s">
        <v>292</v>
      </c>
      <c r="H243" s="146" t="s">
        <v>19</v>
      </c>
      <c r="I243" s="148"/>
      <c r="L243" s="144"/>
      <c r="M243" s="149"/>
      <c r="T243" s="150"/>
      <c r="AT243" s="146" t="s">
        <v>132</v>
      </c>
      <c r="AU243" s="146" t="s">
        <v>79</v>
      </c>
      <c r="AV243" s="12" t="s">
        <v>77</v>
      </c>
      <c r="AW243" s="12" t="s">
        <v>31</v>
      </c>
      <c r="AX243" s="12" t="s">
        <v>69</v>
      </c>
      <c r="AY243" s="146" t="s">
        <v>121</v>
      </c>
    </row>
    <row r="244" spans="2:65" s="13" customFormat="1" ht="11.25">
      <c r="B244" s="151"/>
      <c r="D244" s="145" t="s">
        <v>132</v>
      </c>
      <c r="E244" s="152" t="s">
        <v>19</v>
      </c>
      <c r="F244" s="153" t="s">
        <v>293</v>
      </c>
      <c r="H244" s="154">
        <v>23.76</v>
      </c>
      <c r="I244" s="155"/>
      <c r="L244" s="151"/>
      <c r="M244" s="156"/>
      <c r="T244" s="157"/>
      <c r="AT244" s="152" t="s">
        <v>132</v>
      </c>
      <c r="AU244" s="152" t="s">
        <v>79</v>
      </c>
      <c r="AV244" s="13" t="s">
        <v>79</v>
      </c>
      <c r="AW244" s="13" t="s">
        <v>31</v>
      </c>
      <c r="AX244" s="13" t="s">
        <v>69</v>
      </c>
      <c r="AY244" s="152" t="s">
        <v>121</v>
      </c>
    </row>
    <row r="245" spans="2:65" s="12" customFormat="1" ht="11.25">
      <c r="B245" s="144"/>
      <c r="D245" s="145" t="s">
        <v>132</v>
      </c>
      <c r="E245" s="146" t="s">
        <v>19</v>
      </c>
      <c r="F245" s="147" t="s">
        <v>294</v>
      </c>
      <c r="H245" s="146" t="s">
        <v>19</v>
      </c>
      <c r="I245" s="148"/>
      <c r="L245" s="144"/>
      <c r="M245" s="149"/>
      <c r="T245" s="150"/>
      <c r="AT245" s="146" t="s">
        <v>132</v>
      </c>
      <c r="AU245" s="146" t="s">
        <v>79</v>
      </c>
      <c r="AV245" s="12" t="s">
        <v>77</v>
      </c>
      <c r="AW245" s="12" t="s">
        <v>31</v>
      </c>
      <c r="AX245" s="12" t="s">
        <v>69</v>
      </c>
      <c r="AY245" s="146" t="s">
        <v>121</v>
      </c>
    </row>
    <row r="246" spans="2:65" s="13" customFormat="1" ht="11.25">
      <c r="B246" s="151"/>
      <c r="D246" s="145" t="s">
        <v>132</v>
      </c>
      <c r="E246" s="152" t="s">
        <v>19</v>
      </c>
      <c r="F246" s="153" t="s">
        <v>295</v>
      </c>
      <c r="H246" s="154">
        <v>42.78</v>
      </c>
      <c r="I246" s="155"/>
      <c r="L246" s="151"/>
      <c r="M246" s="156"/>
      <c r="T246" s="157"/>
      <c r="AT246" s="152" t="s">
        <v>132</v>
      </c>
      <c r="AU246" s="152" t="s">
        <v>79</v>
      </c>
      <c r="AV246" s="13" t="s">
        <v>79</v>
      </c>
      <c r="AW246" s="13" t="s">
        <v>31</v>
      </c>
      <c r="AX246" s="13" t="s">
        <v>69</v>
      </c>
      <c r="AY246" s="152" t="s">
        <v>121</v>
      </c>
    </row>
    <row r="247" spans="2:65" s="14" customFormat="1" ht="11.25">
      <c r="B247" s="158"/>
      <c r="D247" s="145" t="s">
        <v>132</v>
      </c>
      <c r="E247" s="159" t="s">
        <v>19</v>
      </c>
      <c r="F247" s="160" t="s">
        <v>154</v>
      </c>
      <c r="H247" s="161">
        <v>66.540000000000006</v>
      </c>
      <c r="I247" s="162"/>
      <c r="L247" s="158"/>
      <c r="M247" s="163"/>
      <c r="T247" s="164"/>
      <c r="AT247" s="159" t="s">
        <v>132</v>
      </c>
      <c r="AU247" s="159" t="s">
        <v>79</v>
      </c>
      <c r="AV247" s="14" t="s">
        <v>128</v>
      </c>
      <c r="AW247" s="14" t="s">
        <v>31</v>
      </c>
      <c r="AX247" s="14" t="s">
        <v>77</v>
      </c>
      <c r="AY247" s="159" t="s">
        <v>121</v>
      </c>
    </row>
    <row r="248" spans="2:65" s="1" customFormat="1" ht="24.2" customHeight="1">
      <c r="B248" s="32"/>
      <c r="C248" s="127" t="s">
        <v>339</v>
      </c>
      <c r="D248" s="127" t="s">
        <v>123</v>
      </c>
      <c r="E248" s="128" t="s">
        <v>340</v>
      </c>
      <c r="F248" s="129" t="s">
        <v>341</v>
      </c>
      <c r="G248" s="130" t="s">
        <v>283</v>
      </c>
      <c r="H248" s="131">
        <v>17.2</v>
      </c>
      <c r="I248" s="132"/>
      <c r="J248" s="133">
        <f>ROUND(I248*H248,2)</f>
        <v>0</v>
      </c>
      <c r="K248" s="129" t="s">
        <v>127</v>
      </c>
      <c r="L248" s="32"/>
      <c r="M248" s="134" t="s">
        <v>19</v>
      </c>
      <c r="N248" s="135" t="s">
        <v>40</v>
      </c>
      <c r="P248" s="136">
        <f>O248*H248</f>
        <v>0</v>
      </c>
      <c r="Q248" s="136">
        <v>4.2999999999999999E-4</v>
      </c>
      <c r="R248" s="136">
        <f>Q248*H248</f>
        <v>7.3959999999999998E-3</v>
      </c>
      <c r="S248" s="136">
        <v>0</v>
      </c>
      <c r="T248" s="137">
        <f>S248*H248</f>
        <v>0</v>
      </c>
      <c r="AR248" s="138" t="s">
        <v>128</v>
      </c>
      <c r="AT248" s="138" t="s">
        <v>123</v>
      </c>
      <c r="AU248" s="138" t="s">
        <v>79</v>
      </c>
      <c r="AY248" s="17" t="s">
        <v>121</v>
      </c>
      <c r="BE248" s="139">
        <f>IF(N248="základní",J248,0)</f>
        <v>0</v>
      </c>
      <c r="BF248" s="139">
        <f>IF(N248="snížená",J248,0)</f>
        <v>0</v>
      </c>
      <c r="BG248" s="139">
        <f>IF(N248="zákl. přenesená",J248,0)</f>
        <v>0</v>
      </c>
      <c r="BH248" s="139">
        <f>IF(N248="sníž. přenesená",J248,0)</f>
        <v>0</v>
      </c>
      <c r="BI248" s="139">
        <f>IF(N248="nulová",J248,0)</f>
        <v>0</v>
      </c>
      <c r="BJ248" s="17" t="s">
        <v>77</v>
      </c>
      <c r="BK248" s="139">
        <f>ROUND(I248*H248,2)</f>
        <v>0</v>
      </c>
      <c r="BL248" s="17" t="s">
        <v>128</v>
      </c>
      <c r="BM248" s="138" t="s">
        <v>342</v>
      </c>
    </row>
    <row r="249" spans="2:65" s="1" customFormat="1" ht="11.25">
      <c r="B249" s="32"/>
      <c r="D249" s="140" t="s">
        <v>130</v>
      </c>
      <c r="F249" s="141" t="s">
        <v>343</v>
      </c>
      <c r="I249" s="142"/>
      <c r="L249" s="32"/>
      <c r="M249" s="143"/>
      <c r="T249" s="53"/>
      <c r="AT249" s="17" t="s">
        <v>130</v>
      </c>
      <c r="AU249" s="17" t="s">
        <v>79</v>
      </c>
    </row>
    <row r="250" spans="2:65" s="12" customFormat="1" ht="11.25">
      <c r="B250" s="144"/>
      <c r="D250" s="145" t="s">
        <v>132</v>
      </c>
      <c r="E250" s="146" t="s">
        <v>19</v>
      </c>
      <c r="F250" s="147" t="s">
        <v>344</v>
      </c>
      <c r="H250" s="146" t="s">
        <v>19</v>
      </c>
      <c r="I250" s="148"/>
      <c r="L250" s="144"/>
      <c r="M250" s="149"/>
      <c r="T250" s="150"/>
      <c r="AT250" s="146" t="s">
        <v>132</v>
      </c>
      <c r="AU250" s="146" t="s">
        <v>79</v>
      </c>
      <c r="AV250" s="12" t="s">
        <v>77</v>
      </c>
      <c r="AW250" s="12" t="s">
        <v>31</v>
      </c>
      <c r="AX250" s="12" t="s">
        <v>69</v>
      </c>
      <c r="AY250" s="146" t="s">
        <v>121</v>
      </c>
    </row>
    <row r="251" spans="2:65" s="13" customFormat="1" ht="11.25">
      <c r="B251" s="151"/>
      <c r="D251" s="145" t="s">
        <v>132</v>
      </c>
      <c r="E251" s="152" t="s">
        <v>19</v>
      </c>
      <c r="F251" s="153" t="s">
        <v>345</v>
      </c>
      <c r="H251" s="154">
        <v>17.2</v>
      </c>
      <c r="I251" s="155"/>
      <c r="L251" s="151"/>
      <c r="M251" s="156"/>
      <c r="T251" s="157"/>
      <c r="AT251" s="152" t="s">
        <v>132</v>
      </c>
      <c r="AU251" s="152" t="s">
        <v>79</v>
      </c>
      <c r="AV251" s="13" t="s">
        <v>79</v>
      </c>
      <c r="AW251" s="13" t="s">
        <v>31</v>
      </c>
      <c r="AX251" s="13" t="s">
        <v>77</v>
      </c>
      <c r="AY251" s="152" t="s">
        <v>121</v>
      </c>
    </row>
    <row r="252" spans="2:65" s="1" customFormat="1" ht="16.5" customHeight="1">
      <c r="B252" s="32"/>
      <c r="C252" s="165" t="s">
        <v>346</v>
      </c>
      <c r="D252" s="165" t="s">
        <v>308</v>
      </c>
      <c r="E252" s="166" t="s">
        <v>347</v>
      </c>
      <c r="F252" s="167" t="s">
        <v>348</v>
      </c>
      <c r="G252" s="168" t="s">
        <v>201</v>
      </c>
      <c r="H252" s="169">
        <v>1.6E-2</v>
      </c>
      <c r="I252" s="170"/>
      <c r="J252" s="171">
        <f>ROUND(I252*H252,2)</f>
        <v>0</v>
      </c>
      <c r="K252" s="167" t="s">
        <v>127</v>
      </c>
      <c r="L252" s="172"/>
      <c r="M252" s="173" t="s">
        <v>19</v>
      </c>
      <c r="N252" s="174" t="s">
        <v>40</v>
      </c>
      <c r="P252" s="136">
        <f>O252*H252</f>
        <v>0</v>
      </c>
      <c r="Q252" s="136">
        <v>1</v>
      </c>
      <c r="R252" s="136">
        <f>Q252*H252</f>
        <v>1.6E-2</v>
      </c>
      <c r="S252" s="136">
        <v>0</v>
      </c>
      <c r="T252" s="137">
        <f>S252*H252</f>
        <v>0</v>
      </c>
      <c r="AR252" s="138" t="s">
        <v>192</v>
      </c>
      <c r="AT252" s="138" t="s">
        <v>308</v>
      </c>
      <c r="AU252" s="138" t="s">
        <v>79</v>
      </c>
      <c r="AY252" s="17" t="s">
        <v>121</v>
      </c>
      <c r="BE252" s="139">
        <f>IF(N252="základní",J252,0)</f>
        <v>0</v>
      </c>
      <c r="BF252" s="139">
        <f>IF(N252="snížená",J252,0)</f>
        <v>0</v>
      </c>
      <c r="BG252" s="139">
        <f>IF(N252="zákl. přenesená",J252,0)</f>
        <v>0</v>
      </c>
      <c r="BH252" s="139">
        <f>IF(N252="sníž. přenesená",J252,0)</f>
        <v>0</v>
      </c>
      <c r="BI252" s="139">
        <f>IF(N252="nulová",J252,0)</f>
        <v>0</v>
      </c>
      <c r="BJ252" s="17" t="s">
        <v>77</v>
      </c>
      <c r="BK252" s="139">
        <f>ROUND(I252*H252,2)</f>
        <v>0</v>
      </c>
      <c r="BL252" s="17" t="s">
        <v>128</v>
      </c>
      <c r="BM252" s="138" t="s">
        <v>349</v>
      </c>
    </row>
    <row r="253" spans="2:65" s="13" customFormat="1" ht="11.25">
      <c r="B253" s="151"/>
      <c r="D253" s="145" t="s">
        <v>132</v>
      </c>
      <c r="F253" s="153" t="s">
        <v>350</v>
      </c>
      <c r="H253" s="154">
        <v>1.6E-2</v>
      </c>
      <c r="I253" s="155"/>
      <c r="L253" s="151"/>
      <c r="M253" s="156"/>
      <c r="T253" s="157"/>
      <c r="AT253" s="152" t="s">
        <v>132</v>
      </c>
      <c r="AU253" s="152" t="s">
        <v>79</v>
      </c>
      <c r="AV253" s="13" t="s">
        <v>79</v>
      </c>
      <c r="AW253" s="13" t="s">
        <v>4</v>
      </c>
      <c r="AX253" s="13" t="s">
        <v>77</v>
      </c>
      <c r="AY253" s="152" t="s">
        <v>121</v>
      </c>
    </row>
    <row r="254" spans="2:65" s="1" customFormat="1" ht="24.2" customHeight="1">
      <c r="B254" s="32"/>
      <c r="C254" s="127" t="s">
        <v>351</v>
      </c>
      <c r="D254" s="127" t="s">
        <v>123</v>
      </c>
      <c r="E254" s="128" t="s">
        <v>352</v>
      </c>
      <c r="F254" s="129" t="s">
        <v>353</v>
      </c>
      <c r="G254" s="130" t="s">
        <v>354</v>
      </c>
      <c r="H254" s="131">
        <v>16</v>
      </c>
      <c r="I254" s="132"/>
      <c r="J254" s="133">
        <f>ROUND(I254*H254,2)</f>
        <v>0</v>
      </c>
      <c r="K254" s="129" t="s">
        <v>19</v>
      </c>
      <c r="L254" s="32"/>
      <c r="M254" s="134" t="s">
        <v>19</v>
      </c>
      <c r="N254" s="135" t="s">
        <v>40</v>
      </c>
      <c r="P254" s="136">
        <f>O254*H254</f>
        <v>0</v>
      </c>
      <c r="Q254" s="136">
        <v>4.1799999999999997E-3</v>
      </c>
      <c r="R254" s="136">
        <f>Q254*H254</f>
        <v>6.6879999999999995E-2</v>
      </c>
      <c r="S254" s="136">
        <v>0</v>
      </c>
      <c r="T254" s="137">
        <f>S254*H254</f>
        <v>0</v>
      </c>
      <c r="AR254" s="138" t="s">
        <v>128</v>
      </c>
      <c r="AT254" s="138" t="s">
        <v>123</v>
      </c>
      <c r="AU254" s="138" t="s">
        <v>79</v>
      </c>
      <c r="AY254" s="17" t="s">
        <v>121</v>
      </c>
      <c r="BE254" s="139">
        <f>IF(N254="základní",J254,0)</f>
        <v>0</v>
      </c>
      <c r="BF254" s="139">
        <f>IF(N254="snížená",J254,0)</f>
        <v>0</v>
      </c>
      <c r="BG254" s="139">
        <f>IF(N254="zákl. přenesená",J254,0)</f>
        <v>0</v>
      </c>
      <c r="BH254" s="139">
        <f>IF(N254="sníž. přenesená",J254,0)</f>
        <v>0</v>
      </c>
      <c r="BI254" s="139">
        <f>IF(N254="nulová",J254,0)</f>
        <v>0</v>
      </c>
      <c r="BJ254" s="17" t="s">
        <v>77</v>
      </c>
      <c r="BK254" s="139">
        <f>ROUND(I254*H254,2)</f>
        <v>0</v>
      </c>
      <c r="BL254" s="17" t="s">
        <v>128</v>
      </c>
      <c r="BM254" s="138" t="s">
        <v>355</v>
      </c>
    </row>
    <row r="255" spans="2:65" s="11" customFormat="1" ht="22.9" customHeight="1">
      <c r="B255" s="115"/>
      <c r="D255" s="116" t="s">
        <v>68</v>
      </c>
      <c r="E255" s="125" t="s">
        <v>356</v>
      </c>
      <c r="F255" s="125" t="s">
        <v>357</v>
      </c>
      <c r="I255" s="118"/>
      <c r="J255" s="126">
        <f>BK255</f>
        <v>0</v>
      </c>
      <c r="L255" s="115"/>
      <c r="M255" s="120"/>
      <c r="P255" s="121">
        <f>SUM(P256:P269)</f>
        <v>0</v>
      </c>
      <c r="R255" s="121">
        <f>SUM(R256:R269)</f>
        <v>0</v>
      </c>
      <c r="T255" s="122">
        <f>SUM(T256:T269)</f>
        <v>0</v>
      </c>
      <c r="AR255" s="116" t="s">
        <v>77</v>
      </c>
      <c r="AT255" s="123" t="s">
        <v>68</v>
      </c>
      <c r="AU255" s="123" t="s">
        <v>77</v>
      </c>
      <c r="AY255" s="116" t="s">
        <v>121</v>
      </c>
      <c r="BK255" s="124">
        <f>SUM(BK256:BK269)</f>
        <v>0</v>
      </c>
    </row>
    <row r="256" spans="2:65" s="1" customFormat="1" ht="21.75" customHeight="1">
      <c r="B256" s="32"/>
      <c r="C256" s="127" t="s">
        <v>358</v>
      </c>
      <c r="D256" s="127" t="s">
        <v>123</v>
      </c>
      <c r="E256" s="128" t="s">
        <v>359</v>
      </c>
      <c r="F256" s="129" t="s">
        <v>360</v>
      </c>
      <c r="G256" s="130" t="s">
        <v>201</v>
      </c>
      <c r="H256" s="131">
        <v>190.71</v>
      </c>
      <c r="I256" s="132"/>
      <c r="J256" s="133">
        <f>ROUND(I256*H256,2)</f>
        <v>0</v>
      </c>
      <c r="K256" s="129" t="s">
        <v>127</v>
      </c>
      <c r="L256" s="32"/>
      <c r="M256" s="134" t="s">
        <v>19</v>
      </c>
      <c r="N256" s="135" t="s">
        <v>40</v>
      </c>
      <c r="P256" s="136">
        <f>O256*H256</f>
        <v>0</v>
      </c>
      <c r="Q256" s="136">
        <v>0</v>
      </c>
      <c r="R256" s="136">
        <f>Q256*H256</f>
        <v>0</v>
      </c>
      <c r="S256" s="136">
        <v>0</v>
      </c>
      <c r="T256" s="137">
        <f>S256*H256</f>
        <v>0</v>
      </c>
      <c r="AR256" s="138" t="s">
        <v>128</v>
      </c>
      <c r="AT256" s="138" t="s">
        <v>123</v>
      </c>
      <c r="AU256" s="138" t="s">
        <v>79</v>
      </c>
      <c r="AY256" s="17" t="s">
        <v>121</v>
      </c>
      <c r="BE256" s="139">
        <f>IF(N256="základní",J256,0)</f>
        <v>0</v>
      </c>
      <c r="BF256" s="139">
        <f>IF(N256="snížená",J256,0)</f>
        <v>0</v>
      </c>
      <c r="BG256" s="139">
        <f>IF(N256="zákl. přenesená",J256,0)</f>
        <v>0</v>
      </c>
      <c r="BH256" s="139">
        <f>IF(N256="sníž. přenesená",J256,0)</f>
        <v>0</v>
      </c>
      <c r="BI256" s="139">
        <f>IF(N256="nulová",J256,0)</f>
        <v>0</v>
      </c>
      <c r="BJ256" s="17" t="s">
        <v>77</v>
      </c>
      <c r="BK256" s="139">
        <f>ROUND(I256*H256,2)</f>
        <v>0</v>
      </c>
      <c r="BL256" s="17" t="s">
        <v>128</v>
      </c>
      <c r="BM256" s="138" t="s">
        <v>361</v>
      </c>
    </row>
    <row r="257" spans="2:65" s="1" customFormat="1" ht="11.25">
      <c r="B257" s="32"/>
      <c r="D257" s="140" t="s">
        <v>130</v>
      </c>
      <c r="F257" s="141" t="s">
        <v>362</v>
      </c>
      <c r="I257" s="142"/>
      <c r="L257" s="32"/>
      <c r="M257" s="143"/>
      <c r="T257" s="53"/>
      <c r="AT257" s="17" t="s">
        <v>130</v>
      </c>
      <c r="AU257" s="17" t="s">
        <v>79</v>
      </c>
    </row>
    <row r="258" spans="2:65" s="1" customFormat="1" ht="24.2" customHeight="1">
      <c r="B258" s="32"/>
      <c r="C258" s="127" t="s">
        <v>363</v>
      </c>
      <c r="D258" s="127" t="s">
        <v>123</v>
      </c>
      <c r="E258" s="128" t="s">
        <v>364</v>
      </c>
      <c r="F258" s="129" t="s">
        <v>365</v>
      </c>
      <c r="G258" s="130" t="s">
        <v>201</v>
      </c>
      <c r="H258" s="131">
        <v>572.13</v>
      </c>
      <c r="I258" s="132"/>
      <c r="J258" s="133">
        <f>ROUND(I258*H258,2)</f>
        <v>0</v>
      </c>
      <c r="K258" s="129" t="s">
        <v>127</v>
      </c>
      <c r="L258" s="32"/>
      <c r="M258" s="134" t="s">
        <v>19</v>
      </c>
      <c r="N258" s="135" t="s">
        <v>40</v>
      </c>
      <c r="P258" s="136">
        <f>O258*H258</f>
        <v>0</v>
      </c>
      <c r="Q258" s="136">
        <v>0</v>
      </c>
      <c r="R258" s="136">
        <f>Q258*H258</f>
        <v>0</v>
      </c>
      <c r="S258" s="136">
        <v>0</v>
      </c>
      <c r="T258" s="137">
        <f>S258*H258</f>
        <v>0</v>
      </c>
      <c r="AR258" s="138" t="s">
        <v>128</v>
      </c>
      <c r="AT258" s="138" t="s">
        <v>123</v>
      </c>
      <c r="AU258" s="138" t="s">
        <v>79</v>
      </c>
      <c r="AY258" s="17" t="s">
        <v>121</v>
      </c>
      <c r="BE258" s="139">
        <f>IF(N258="základní",J258,0)</f>
        <v>0</v>
      </c>
      <c r="BF258" s="139">
        <f>IF(N258="snížená",J258,0)</f>
        <v>0</v>
      </c>
      <c r="BG258" s="139">
        <f>IF(N258="zákl. přenesená",J258,0)</f>
        <v>0</v>
      </c>
      <c r="BH258" s="139">
        <f>IF(N258="sníž. přenesená",J258,0)</f>
        <v>0</v>
      </c>
      <c r="BI258" s="139">
        <f>IF(N258="nulová",J258,0)</f>
        <v>0</v>
      </c>
      <c r="BJ258" s="17" t="s">
        <v>77</v>
      </c>
      <c r="BK258" s="139">
        <f>ROUND(I258*H258,2)</f>
        <v>0</v>
      </c>
      <c r="BL258" s="17" t="s">
        <v>128</v>
      </c>
      <c r="BM258" s="138" t="s">
        <v>366</v>
      </c>
    </row>
    <row r="259" spans="2:65" s="1" customFormat="1" ht="11.25">
      <c r="B259" s="32"/>
      <c r="D259" s="140" t="s">
        <v>130</v>
      </c>
      <c r="F259" s="141" t="s">
        <v>367</v>
      </c>
      <c r="I259" s="142"/>
      <c r="L259" s="32"/>
      <c r="M259" s="143"/>
      <c r="T259" s="53"/>
      <c r="AT259" s="17" t="s">
        <v>130</v>
      </c>
      <c r="AU259" s="17" t="s">
        <v>79</v>
      </c>
    </row>
    <row r="260" spans="2:65" s="13" customFormat="1" ht="11.25">
      <c r="B260" s="151"/>
      <c r="D260" s="145" t="s">
        <v>132</v>
      </c>
      <c r="F260" s="153" t="s">
        <v>368</v>
      </c>
      <c r="H260" s="154">
        <v>572.13</v>
      </c>
      <c r="I260" s="155"/>
      <c r="L260" s="151"/>
      <c r="M260" s="156"/>
      <c r="T260" s="157"/>
      <c r="AT260" s="152" t="s">
        <v>132</v>
      </c>
      <c r="AU260" s="152" t="s">
        <v>79</v>
      </c>
      <c r="AV260" s="13" t="s">
        <v>79</v>
      </c>
      <c r="AW260" s="13" t="s">
        <v>4</v>
      </c>
      <c r="AX260" s="13" t="s">
        <v>77</v>
      </c>
      <c r="AY260" s="152" t="s">
        <v>121</v>
      </c>
    </row>
    <row r="261" spans="2:65" s="1" customFormat="1" ht="16.5" customHeight="1">
      <c r="B261" s="32"/>
      <c r="C261" s="127" t="s">
        <v>369</v>
      </c>
      <c r="D261" s="127" t="s">
        <v>123</v>
      </c>
      <c r="E261" s="128" t="s">
        <v>370</v>
      </c>
      <c r="F261" s="129" t="s">
        <v>371</v>
      </c>
      <c r="G261" s="130" t="s">
        <v>201</v>
      </c>
      <c r="H261" s="131">
        <v>190.71</v>
      </c>
      <c r="I261" s="132"/>
      <c r="J261" s="133">
        <f>ROUND(I261*H261,2)</f>
        <v>0</v>
      </c>
      <c r="K261" s="129" t="s">
        <v>127</v>
      </c>
      <c r="L261" s="32"/>
      <c r="M261" s="134" t="s">
        <v>19</v>
      </c>
      <c r="N261" s="135" t="s">
        <v>40</v>
      </c>
      <c r="P261" s="136">
        <f>O261*H261</f>
        <v>0</v>
      </c>
      <c r="Q261" s="136">
        <v>0</v>
      </c>
      <c r="R261" s="136">
        <f>Q261*H261</f>
        <v>0</v>
      </c>
      <c r="S261" s="136">
        <v>0</v>
      </c>
      <c r="T261" s="137">
        <f>S261*H261</f>
        <v>0</v>
      </c>
      <c r="AR261" s="138" t="s">
        <v>128</v>
      </c>
      <c r="AT261" s="138" t="s">
        <v>123</v>
      </c>
      <c r="AU261" s="138" t="s">
        <v>79</v>
      </c>
      <c r="AY261" s="17" t="s">
        <v>121</v>
      </c>
      <c r="BE261" s="139">
        <f>IF(N261="základní",J261,0)</f>
        <v>0</v>
      </c>
      <c r="BF261" s="139">
        <f>IF(N261="snížená",J261,0)</f>
        <v>0</v>
      </c>
      <c r="BG261" s="139">
        <f>IF(N261="zákl. přenesená",J261,0)</f>
        <v>0</v>
      </c>
      <c r="BH261" s="139">
        <f>IF(N261="sníž. přenesená",J261,0)</f>
        <v>0</v>
      </c>
      <c r="BI261" s="139">
        <f>IF(N261="nulová",J261,0)</f>
        <v>0</v>
      </c>
      <c r="BJ261" s="17" t="s">
        <v>77</v>
      </c>
      <c r="BK261" s="139">
        <f>ROUND(I261*H261,2)</f>
        <v>0</v>
      </c>
      <c r="BL261" s="17" t="s">
        <v>128</v>
      </c>
      <c r="BM261" s="138" t="s">
        <v>372</v>
      </c>
    </row>
    <row r="262" spans="2:65" s="1" customFormat="1" ht="11.25">
      <c r="B262" s="32"/>
      <c r="D262" s="140" t="s">
        <v>130</v>
      </c>
      <c r="F262" s="141" t="s">
        <v>373</v>
      </c>
      <c r="I262" s="142"/>
      <c r="L262" s="32"/>
      <c r="M262" s="143"/>
      <c r="T262" s="53"/>
      <c r="AT262" s="17" t="s">
        <v>130</v>
      </c>
      <c r="AU262" s="17" t="s">
        <v>79</v>
      </c>
    </row>
    <row r="263" spans="2:65" s="1" customFormat="1" ht="24.2" customHeight="1">
      <c r="B263" s="32"/>
      <c r="C263" s="127" t="s">
        <v>374</v>
      </c>
      <c r="D263" s="127" t="s">
        <v>123</v>
      </c>
      <c r="E263" s="128" t="s">
        <v>375</v>
      </c>
      <c r="F263" s="129" t="s">
        <v>376</v>
      </c>
      <c r="G263" s="130" t="s">
        <v>201</v>
      </c>
      <c r="H263" s="131">
        <v>190.71</v>
      </c>
      <c r="I263" s="132"/>
      <c r="J263" s="133">
        <f>ROUND(I263*H263,2)</f>
        <v>0</v>
      </c>
      <c r="K263" s="129" t="s">
        <v>127</v>
      </c>
      <c r="L263" s="32"/>
      <c r="M263" s="134" t="s">
        <v>19</v>
      </c>
      <c r="N263" s="135" t="s">
        <v>40</v>
      </c>
      <c r="P263" s="136">
        <f>O263*H263</f>
        <v>0</v>
      </c>
      <c r="Q263" s="136">
        <v>0</v>
      </c>
      <c r="R263" s="136">
        <f>Q263*H263</f>
        <v>0</v>
      </c>
      <c r="S263" s="136">
        <v>0</v>
      </c>
      <c r="T263" s="137">
        <f>S263*H263</f>
        <v>0</v>
      </c>
      <c r="AR263" s="138" t="s">
        <v>128</v>
      </c>
      <c r="AT263" s="138" t="s">
        <v>123</v>
      </c>
      <c r="AU263" s="138" t="s">
        <v>79</v>
      </c>
      <c r="AY263" s="17" t="s">
        <v>121</v>
      </c>
      <c r="BE263" s="139">
        <f>IF(N263="základní",J263,0)</f>
        <v>0</v>
      </c>
      <c r="BF263" s="139">
        <f>IF(N263="snížená",J263,0)</f>
        <v>0</v>
      </c>
      <c r="BG263" s="139">
        <f>IF(N263="zákl. přenesená",J263,0)</f>
        <v>0</v>
      </c>
      <c r="BH263" s="139">
        <f>IF(N263="sníž. přenesená",J263,0)</f>
        <v>0</v>
      </c>
      <c r="BI263" s="139">
        <f>IF(N263="nulová",J263,0)</f>
        <v>0</v>
      </c>
      <c r="BJ263" s="17" t="s">
        <v>77</v>
      </c>
      <c r="BK263" s="139">
        <f>ROUND(I263*H263,2)</f>
        <v>0</v>
      </c>
      <c r="BL263" s="17" t="s">
        <v>128</v>
      </c>
      <c r="BM263" s="138" t="s">
        <v>377</v>
      </c>
    </row>
    <row r="264" spans="2:65" s="1" customFormat="1" ht="11.25">
      <c r="B264" s="32"/>
      <c r="D264" s="140" t="s">
        <v>130</v>
      </c>
      <c r="F264" s="141" t="s">
        <v>378</v>
      </c>
      <c r="I264" s="142"/>
      <c r="L264" s="32"/>
      <c r="M264" s="143"/>
      <c r="T264" s="53"/>
      <c r="AT264" s="17" t="s">
        <v>130</v>
      </c>
      <c r="AU264" s="17" t="s">
        <v>79</v>
      </c>
    </row>
    <row r="265" spans="2:65" s="1" customFormat="1" ht="24.2" customHeight="1">
      <c r="B265" s="32"/>
      <c r="C265" s="127" t="s">
        <v>379</v>
      </c>
      <c r="D265" s="127" t="s">
        <v>123</v>
      </c>
      <c r="E265" s="128" t="s">
        <v>380</v>
      </c>
      <c r="F265" s="129" t="s">
        <v>381</v>
      </c>
      <c r="G265" s="130" t="s">
        <v>201</v>
      </c>
      <c r="H265" s="131">
        <v>3623.49</v>
      </c>
      <c r="I265" s="132"/>
      <c r="J265" s="133">
        <f>ROUND(I265*H265,2)</f>
        <v>0</v>
      </c>
      <c r="K265" s="129" t="s">
        <v>127</v>
      </c>
      <c r="L265" s="32"/>
      <c r="M265" s="134" t="s">
        <v>19</v>
      </c>
      <c r="N265" s="135" t="s">
        <v>40</v>
      </c>
      <c r="P265" s="136">
        <f>O265*H265</f>
        <v>0</v>
      </c>
      <c r="Q265" s="136">
        <v>0</v>
      </c>
      <c r="R265" s="136">
        <f>Q265*H265</f>
        <v>0</v>
      </c>
      <c r="S265" s="136">
        <v>0</v>
      </c>
      <c r="T265" s="137">
        <f>S265*H265</f>
        <v>0</v>
      </c>
      <c r="AR265" s="138" t="s">
        <v>128</v>
      </c>
      <c r="AT265" s="138" t="s">
        <v>123</v>
      </c>
      <c r="AU265" s="138" t="s">
        <v>79</v>
      </c>
      <c r="AY265" s="17" t="s">
        <v>121</v>
      </c>
      <c r="BE265" s="139">
        <f>IF(N265="základní",J265,0)</f>
        <v>0</v>
      </c>
      <c r="BF265" s="139">
        <f>IF(N265="snížená",J265,0)</f>
        <v>0</v>
      </c>
      <c r="BG265" s="139">
        <f>IF(N265="zákl. přenesená",J265,0)</f>
        <v>0</v>
      </c>
      <c r="BH265" s="139">
        <f>IF(N265="sníž. přenesená",J265,0)</f>
        <v>0</v>
      </c>
      <c r="BI265" s="139">
        <f>IF(N265="nulová",J265,0)</f>
        <v>0</v>
      </c>
      <c r="BJ265" s="17" t="s">
        <v>77</v>
      </c>
      <c r="BK265" s="139">
        <f>ROUND(I265*H265,2)</f>
        <v>0</v>
      </c>
      <c r="BL265" s="17" t="s">
        <v>128</v>
      </c>
      <c r="BM265" s="138" t="s">
        <v>382</v>
      </c>
    </row>
    <row r="266" spans="2:65" s="1" customFormat="1" ht="11.25">
      <c r="B266" s="32"/>
      <c r="D266" s="140" t="s">
        <v>130</v>
      </c>
      <c r="F266" s="141" t="s">
        <v>383</v>
      </c>
      <c r="I266" s="142"/>
      <c r="L266" s="32"/>
      <c r="M266" s="143"/>
      <c r="T266" s="53"/>
      <c r="AT266" s="17" t="s">
        <v>130</v>
      </c>
      <c r="AU266" s="17" t="s">
        <v>79</v>
      </c>
    </row>
    <row r="267" spans="2:65" s="13" customFormat="1" ht="11.25">
      <c r="B267" s="151"/>
      <c r="D267" s="145" t="s">
        <v>132</v>
      </c>
      <c r="F267" s="153" t="s">
        <v>384</v>
      </c>
      <c r="H267" s="154">
        <v>3623.49</v>
      </c>
      <c r="I267" s="155"/>
      <c r="L267" s="151"/>
      <c r="M267" s="156"/>
      <c r="T267" s="157"/>
      <c r="AT267" s="152" t="s">
        <v>132</v>
      </c>
      <c r="AU267" s="152" t="s">
        <v>79</v>
      </c>
      <c r="AV267" s="13" t="s">
        <v>79</v>
      </c>
      <c r="AW267" s="13" t="s">
        <v>4</v>
      </c>
      <c r="AX267" s="13" t="s">
        <v>77</v>
      </c>
      <c r="AY267" s="152" t="s">
        <v>121</v>
      </c>
    </row>
    <row r="268" spans="2:65" s="1" customFormat="1" ht="21.75" customHeight="1">
      <c r="B268" s="32"/>
      <c r="C268" s="127" t="s">
        <v>385</v>
      </c>
      <c r="D268" s="127" t="s">
        <v>123</v>
      </c>
      <c r="E268" s="128" t="s">
        <v>386</v>
      </c>
      <c r="F268" s="129" t="s">
        <v>387</v>
      </c>
      <c r="G268" s="130" t="s">
        <v>201</v>
      </c>
      <c r="H268" s="131">
        <v>133.96</v>
      </c>
      <c r="I268" s="132"/>
      <c r="J268" s="133">
        <f>ROUND(I268*H268,2)</f>
        <v>0</v>
      </c>
      <c r="K268" s="129" t="s">
        <v>127</v>
      </c>
      <c r="L268" s="32"/>
      <c r="M268" s="134" t="s">
        <v>19</v>
      </c>
      <c r="N268" s="135" t="s">
        <v>40</v>
      </c>
      <c r="P268" s="136">
        <f>O268*H268</f>
        <v>0</v>
      </c>
      <c r="Q268" s="136">
        <v>0</v>
      </c>
      <c r="R268" s="136">
        <f>Q268*H268</f>
        <v>0</v>
      </c>
      <c r="S268" s="136">
        <v>0</v>
      </c>
      <c r="T268" s="137">
        <f>S268*H268</f>
        <v>0</v>
      </c>
      <c r="AR268" s="138" t="s">
        <v>128</v>
      </c>
      <c r="AT268" s="138" t="s">
        <v>123</v>
      </c>
      <c r="AU268" s="138" t="s">
        <v>79</v>
      </c>
      <c r="AY268" s="17" t="s">
        <v>121</v>
      </c>
      <c r="BE268" s="139">
        <f>IF(N268="základní",J268,0)</f>
        <v>0</v>
      </c>
      <c r="BF268" s="139">
        <f>IF(N268="snížená",J268,0)</f>
        <v>0</v>
      </c>
      <c r="BG268" s="139">
        <f>IF(N268="zákl. přenesená",J268,0)</f>
        <v>0</v>
      </c>
      <c r="BH268" s="139">
        <f>IF(N268="sníž. přenesená",J268,0)</f>
        <v>0</v>
      </c>
      <c r="BI268" s="139">
        <f>IF(N268="nulová",J268,0)</f>
        <v>0</v>
      </c>
      <c r="BJ268" s="17" t="s">
        <v>77</v>
      </c>
      <c r="BK268" s="139">
        <f>ROUND(I268*H268,2)</f>
        <v>0</v>
      </c>
      <c r="BL268" s="17" t="s">
        <v>128</v>
      </c>
      <c r="BM268" s="138" t="s">
        <v>388</v>
      </c>
    </row>
    <row r="269" spans="2:65" s="1" customFormat="1" ht="11.25">
      <c r="B269" s="32"/>
      <c r="D269" s="140" t="s">
        <v>130</v>
      </c>
      <c r="F269" s="141" t="s">
        <v>389</v>
      </c>
      <c r="I269" s="142"/>
      <c r="L269" s="32"/>
      <c r="M269" s="143"/>
      <c r="T269" s="53"/>
      <c r="AT269" s="17" t="s">
        <v>130</v>
      </c>
      <c r="AU269" s="17" t="s">
        <v>79</v>
      </c>
    </row>
    <row r="270" spans="2:65" s="11" customFormat="1" ht="22.9" customHeight="1">
      <c r="B270" s="115"/>
      <c r="D270" s="116" t="s">
        <v>68</v>
      </c>
      <c r="E270" s="125" t="s">
        <v>390</v>
      </c>
      <c r="F270" s="125" t="s">
        <v>391</v>
      </c>
      <c r="I270" s="118"/>
      <c r="J270" s="126">
        <f>BK270</f>
        <v>0</v>
      </c>
      <c r="L270" s="115"/>
      <c r="M270" s="120"/>
      <c r="P270" s="121">
        <f>SUM(P271:P274)</f>
        <v>0</v>
      </c>
      <c r="R270" s="121">
        <f>SUM(R271:R274)</f>
        <v>0</v>
      </c>
      <c r="T270" s="122">
        <f>SUM(T271:T274)</f>
        <v>0</v>
      </c>
      <c r="AR270" s="116" t="s">
        <v>77</v>
      </c>
      <c r="AT270" s="123" t="s">
        <v>68</v>
      </c>
      <c r="AU270" s="123" t="s">
        <v>77</v>
      </c>
      <c r="AY270" s="116" t="s">
        <v>121</v>
      </c>
      <c r="BK270" s="124">
        <f>SUM(BK271:BK274)</f>
        <v>0</v>
      </c>
    </row>
    <row r="271" spans="2:65" s="1" customFormat="1" ht="24.2" customHeight="1">
      <c r="B271" s="32"/>
      <c r="C271" s="127" t="s">
        <v>392</v>
      </c>
      <c r="D271" s="127" t="s">
        <v>123</v>
      </c>
      <c r="E271" s="128" t="s">
        <v>393</v>
      </c>
      <c r="F271" s="129" t="s">
        <v>394</v>
      </c>
      <c r="G271" s="130" t="s">
        <v>201</v>
      </c>
      <c r="H271" s="131">
        <v>264.26900000000001</v>
      </c>
      <c r="I271" s="132"/>
      <c r="J271" s="133">
        <f>ROUND(I271*H271,2)</f>
        <v>0</v>
      </c>
      <c r="K271" s="129" t="s">
        <v>127</v>
      </c>
      <c r="L271" s="32"/>
      <c r="M271" s="134" t="s">
        <v>19</v>
      </c>
      <c r="N271" s="135" t="s">
        <v>40</v>
      </c>
      <c r="P271" s="136">
        <f>O271*H271</f>
        <v>0</v>
      </c>
      <c r="Q271" s="136">
        <v>0</v>
      </c>
      <c r="R271" s="136">
        <f>Q271*H271</f>
        <v>0</v>
      </c>
      <c r="S271" s="136">
        <v>0</v>
      </c>
      <c r="T271" s="137">
        <f>S271*H271</f>
        <v>0</v>
      </c>
      <c r="AR271" s="138" t="s">
        <v>128</v>
      </c>
      <c r="AT271" s="138" t="s">
        <v>123</v>
      </c>
      <c r="AU271" s="138" t="s">
        <v>79</v>
      </c>
      <c r="AY271" s="17" t="s">
        <v>121</v>
      </c>
      <c r="BE271" s="139">
        <f>IF(N271="základní",J271,0)</f>
        <v>0</v>
      </c>
      <c r="BF271" s="139">
        <f>IF(N271="snížená",J271,0)</f>
        <v>0</v>
      </c>
      <c r="BG271" s="139">
        <f>IF(N271="zákl. přenesená",J271,0)</f>
        <v>0</v>
      </c>
      <c r="BH271" s="139">
        <f>IF(N271="sníž. přenesená",J271,0)</f>
        <v>0</v>
      </c>
      <c r="BI271" s="139">
        <f>IF(N271="nulová",J271,0)</f>
        <v>0</v>
      </c>
      <c r="BJ271" s="17" t="s">
        <v>77</v>
      </c>
      <c r="BK271" s="139">
        <f>ROUND(I271*H271,2)</f>
        <v>0</v>
      </c>
      <c r="BL271" s="17" t="s">
        <v>128</v>
      </c>
      <c r="BM271" s="138" t="s">
        <v>395</v>
      </c>
    </row>
    <row r="272" spans="2:65" s="1" customFormat="1" ht="11.25">
      <c r="B272" s="32"/>
      <c r="D272" s="140" t="s">
        <v>130</v>
      </c>
      <c r="F272" s="141" t="s">
        <v>396</v>
      </c>
      <c r="I272" s="142"/>
      <c r="L272" s="32"/>
      <c r="M272" s="143"/>
      <c r="T272" s="53"/>
      <c r="AT272" s="17" t="s">
        <v>130</v>
      </c>
      <c r="AU272" s="17" t="s">
        <v>79</v>
      </c>
    </row>
    <row r="273" spans="2:65" s="1" customFormat="1" ht="37.9" customHeight="1">
      <c r="B273" s="32"/>
      <c r="C273" s="127" t="s">
        <v>397</v>
      </c>
      <c r="D273" s="127" t="s">
        <v>123</v>
      </c>
      <c r="E273" s="128" t="s">
        <v>398</v>
      </c>
      <c r="F273" s="129" t="s">
        <v>399</v>
      </c>
      <c r="G273" s="130" t="s">
        <v>201</v>
      </c>
      <c r="H273" s="131">
        <v>264.26900000000001</v>
      </c>
      <c r="I273" s="132"/>
      <c r="J273" s="133">
        <f>ROUND(I273*H273,2)</f>
        <v>0</v>
      </c>
      <c r="K273" s="129" t="s">
        <v>127</v>
      </c>
      <c r="L273" s="32"/>
      <c r="M273" s="134" t="s">
        <v>19</v>
      </c>
      <c r="N273" s="135" t="s">
        <v>40</v>
      </c>
      <c r="P273" s="136">
        <f>O273*H273</f>
        <v>0</v>
      </c>
      <c r="Q273" s="136">
        <v>0</v>
      </c>
      <c r="R273" s="136">
        <f>Q273*H273</f>
        <v>0</v>
      </c>
      <c r="S273" s="136">
        <v>0</v>
      </c>
      <c r="T273" s="137">
        <f>S273*H273</f>
        <v>0</v>
      </c>
      <c r="AR273" s="138" t="s">
        <v>128</v>
      </c>
      <c r="AT273" s="138" t="s">
        <v>123</v>
      </c>
      <c r="AU273" s="138" t="s">
        <v>79</v>
      </c>
      <c r="AY273" s="17" t="s">
        <v>121</v>
      </c>
      <c r="BE273" s="139">
        <f>IF(N273="základní",J273,0)</f>
        <v>0</v>
      </c>
      <c r="BF273" s="139">
        <f>IF(N273="snížená",J273,0)</f>
        <v>0</v>
      </c>
      <c r="BG273" s="139">
        <f>IF(N273="zákl. přenesená",J273,0)</f>
        <v>0</v>
      </c>
      <c r="BH273" s="139">
        <f>IF(N273="sníž. přenesená",J273,0)</f>
        <v>0</v>
      </c>
      <c r="BI273" s="139">
        <f>IF(N273="nulová",J273,0)</f>
        <v>0</v>
      </c>
      <c r="BJ273" s="17" t="s">
        <v>77</v>
      </c>
      <c r="BK273" s="139">
        <f>ROUND(I273*H273,2)</f>
        <v>0</v>
      </c>
      <c r="BL273" s="17" t="s">
        <v>128</v>
      </c>
      <c r="BM273" s="138" t="s">
        <v>400</v>
      </c>
    </row>
    <row r="274" spans="2:65" s="1" customFormat="1" ht="11.25">
      <c r="B274" s="32"/>
      <c r="D274" s="140" t="s">
        <v>130</v>
      </c>
      <c r="F274" s="141" t="s">
        <v>401</v>
      </c>
      <c r="I274" s="142"/>
      <c r="L274" s="32"/>
      <c r="M274" s="143"/>
      <c r="T274" s="53"/>
      <c r="AT274" s="17" t="s">
        <v>130</v>
      </c>
      <c r="AU274" s="17" t="s">
        <v>79</v>
      </c>
    </row>
    <row r="275" spans="2:65" s="11" customFormat="1" ht="25.9" customHeight="1">
      <c r="B275" s="115"/>
      <c r="D275" s="116" t="s">
        <v>68</v>
      </c>
      <c r="E275" s="117" t="s">
        <v>402</v>
      </c>
      <c r="F275" s="117" t="s">
        <v>403</v>
      </c>
      <c r="I275" s="118"/>
      <c r="J275" s="119">
        <f>BK275</f>
        <v>0</v>
      </c>
      <c r="L275" s="115"/>
      <c r="M275" s="120"/>
      <c r="P275" s="121">
        <f>P276+P282</f>
        <v>0</v>
      </c>
      <c r="R275" s="121">
        <f>R276+R282</f>
        <v>0.43864249999999999</v>
      </c>
      <c r="T275" s="122">
        <f>T276+T282</f>
        <v>0</v>
      </c>
      <c r="AR275" s="116" t="s">
        <v>79</v>
      </c>
      <c r="AT275" s="123" t="s">
        <v>68</v>
      </c>
      <c r="AU275" s="123" t="s">
        <v>69</v>
      </c>
      <c r="AY275" s="116" t="s">
        <v>121</v>
      </c>
      <c r="BK275" s="124">
        <f>BK276+BK282</f>
        <v>0</v>
      </c>
    </row>
    <row r="276" spans="2:65" s="11" customFormat="1" ht="22.9" customHeight="1">
      <c r="B276" s="115"/>
      <c r="D276" s="116" t="s">
        <v>68</v>
      </c>
      <c r="E276" s="125" t="s">
        <v>404</v>
      </c>
      <c r="F276" s="125" t="s">
        <v>405</v>
      </c>
      <c r="I276" s="118"/>
      <c r="J276" s="126">
        <f>BK276</f>
        <v>0</v>
      </c>
      <c r="L276" s="115"/>
      <c r="M276" s="120"/>
      <c r="P276" s="121">
        <f>SUM(P277:P281)</f>
        <v>0</v>
      </c>
      <c r="R276" s="121">
        <f>SUM(R277:R281)</f>
        <v>0.39268999999999998</v>
      </c>
      <c r="T276" s="122">
        <f>SUM(T277:T281)</f>
        <v>0</v>
      </c>
      <c r="AR276" s="116" t="s">
        <v>79</v>
      </c>
      <c r="AT276" s="123" t="s">
        <v>68</v>
      </c>
      <c r="AU276" s="123" t="s">
        <v>77</v>
      </c>
      <c r="AY276" s="116" t="s">
        <v>121</v>
      </c>
      <c r="BK276" s="124">
        <f>SUM(BK277:BK281)</f>
        <v>0</v>
      </c>
    </row>
    <row r="277" spans="2:65" s="1" customFormat="1" ht="16.5" customHeight="1">
      <c r="B277" s="32"/>
      <c r="C277" s="127" t="s">
        <v>406</v>
      </c>
      <c r="D277" s="127" t="s">
        <v>123</v>
      </c>
      <c r="E277" s="128" t="s">
        <v>407</v>
      </c>
      <c r="F277" s="129" t="s">
        <v>408</v>
      </c>
      <c r="G277" s="130" t="s">
        <v>283</v>
      </c>
      <c r="H277" s="131">
        <v>107</v>
      </c>
      <c r="I277" s="132"/>
      <c r="J277" s="133">
        <f>ROUND(I277*H277,2)</f>
        <v>0</v>
      </c>
      <c r="K277" s="129" t="s">
        <v>127</v>
      </c>
      <c r="L277" s="32"/>
      <c r="M277" s="134" t="s">
        <v>19</v>
      </c>
      <c r="N277" s="135" t="s">
        <v>40</v>
      </c>
      <c r="P277" s="136">
        <f>O277*H277</f>
        <v>0</v>
      </c>
      <c r="Q277" s="136">
        <v>6.7000000000000002E-4</v>
      </c>
      <c r="R277" s="136">
        <f>Q277*H277</f>
        <v>7.1690000000000004E-2</v>
      </c>
      <c r="S277" s="136">
        <v>0</v>
      </c>
      <c r="T277" s="137">
        <f>S277*H277</f>
        <v>0</v>
      </c>
      <c r="AR277" s="138" t="s">
        <v>240</v>
      </c>
      <c r="AT277" s="138" t="s">
        <v>123</v>
      </c>
      <c r="AU277" s="138" t="s">
        <v>79</v>
      </c>
      <c r="AY277" s="17" t="s">
        <v>121</v>
      </c>
      <c r="BE277" s="139">
        <f>IF(N277="základní",J277,0)</f>
        <v>0</v>
      </c>
      <c r="BF277" s="139">
        <f>IF(N277="snížená",J277,0)</f>
        <v>0</v>
      </c>
      <c r="BG277" s="139">
        <f>IF(N277="zákl. přenesená",J277,0)</f>
        <v>0</v>
      </c>
      <c r="BH277" s="139">
        <f>IF(N277="sníž. přenesená",J277,0)</f>
        <v>0</v>
      </c>
      <c r="BI277" s="139">
        <f>IF(N277="nulová",J277,0)</f>
        <v>0</v>
      </c>
      <c r="BJ277" s="17" t="s">
        <v>77</v>
      </c>
      <c r="BK277" s="139">
        <f>ROUND(I277*H277,2)</f>
        <v>0</v>
      </c>
      <c r="BL277" s="17" t="s">
        <v>240</v>
      </c>
      <c r="BM277" s="138" t="s">
        <v>409</v>
      </c>
    </row>
    <row r="278" spans="2:65" s="1" customFormat="1" ht="11.25">
      <c r="B278" s="32"/>
      <c r="D278" s="140" t="s">
        <v>130</v>
      </c>
      <c r="F278" s="141" t="s">
        <v>410</v>
      </c>
      <c r="I278" s="142"/>
      <c r="L278" s="32"/>
      <c r="M278" s="143"/>
      <c r="T278" s="53"/>
      <c r="AT278" s="17" t="s">
        <v>130</v>
      </c>
      <c r="AU278" s="17" t="s">
        <v>79</v>
      </c>
    </row>
    <row r="279" spans="2:65" s="1" customFormat="1" ht="16.5" customHeight="1">
      <c r="B279" s="32"/>
      <c r="C279" s="165" t="s">
        <v>411</v>
      </c>
      <c r="D279" s="165" t="s">
        <v>308</v>
      </c>
      <c r="E279" s="166" t="s">
        <v>412</v>
      </c>
      <c r="F279" s="167" t="s">
        <v>413</v>
      </c>
      <c r="G279" s="168" t="s">
        <v>283</v>
      </c>
      <c r="H279" s="169">
        <v>107</v>
      </c>
      <c r="I279" s="170"/>
      <c r="J279" s="171">
        <f>ROUND(I279*H279,2)</f>
        <v>0</v>
      </c>
      <c r="K279" s="167" t="s">
        <v>19</v>
      </c>
      <c r="L279" s="172"/>
      <c r="M279" s="173" t="s">
        <v>19</v>
      </c>
      <c r="N279" s="174" t="s">
        <v>40</v>
      </c>
      <c r="P279" s="136">
        <f>O279*H279</f>
        <v>0</v>
      </c>
      <c r="Q279" s="136">
        <v>3.0000000000000001E-3</v>
      </c>
      <c r="R279" s="136">
        <f>Q279*H279</f>
        <v>0.32100000000000001</v>
      </c>
      <c r="S279" s="136">
        <v>0</v>
      </c>
      <c r="T279" s="137">
        <f>S279*H279</f>
        <v>0</v>
      </c>
      <c r="AR279" s="138" t="s">
        <v>339</v>
      </c>
      <c r="AT279" s="138" t="s">
        <v>308</v>
      </c>
      <c r="AU279" s="138" t="s">
        <v>79</v>
      </c>
      <c r="AY279" s="17" t="s">
        <v>121</v>
      </c>
      <c r="BE279" s="139">
        <f>IF(N279="základní",J279,0)</f>
        <v>0</v>
      </c>
      <c r="BF279" s="139">
        <f>IF(N279="snížená",J279,0)</f>
        <v>0</v>
      </c>
      <c r="BG279" s="139">
        <f>IF(N279="zákl. přenesená",J279,0)</f>
        <v>0</v>
      </c>
      <c r="BH279" s="139">
        <f>IF(N279="sníž. přenesená",J279,0)</f>
        <v>0</v>
      </c>
      <c r="BI279" s="139">
        <f>IF(N279="nulová",J279,0)</f>
        <v>0</v>
      </c>
      <c r="BJ279" s="17" t="s">
        <v>77</v>
      </c>
      <c r="BK279" s="139">
        <f>ROUND(I279*H279,2)</f>
        <v>0</v>
      </c>
      <c r="BL279" s="17" t="s">
        <v>240</v>
      </c>
      <c r="BM279" s="138" t="s">
        <v>414</v>
      </c>
    </row>
    <row r="280" spans="2:65" s="1" customFormat="1" ht="24.2" customHeight="1">
      <c r="B280" s="32"/>
      <c r="C280" s="127" t="s">
        <v>415</v>
      </c>
      <c r="D280" s="127" t="s">
        <v>123</v>
      </c>
      <c r="E280" s="128" t="s">
        <v>416</v>
      </c>
      <c r="F280" s="129" t="s">
        <v>417</v>
      </c>
      <c r="G280" s="130" t="s">
        <v>201</v>
      </c>
      <c r="H280" s="131">
        <v>0.39300000000000002</v>
      </c>
      <c r="I280" s="132"/>
      <c r="J280" s="133">
        <f>ROUND(I280*H280,2)</f>
        <v>0</v>
      </c>
      <c r="K280" s="129" t="s">
        <v>127</v>
      </c>
      <c r="L280" s="32"/>
      <c r="M280" s="134" t="s">
        <v>19</v>
      </c>
      <c r="N280" s="135" t="s">
        <v>40</v>
      </c>
      <c r="P280" s="136">
        <f>O280*H280</f>
        <v>0</v>
      </c>
      <c r="Q280" s="136">
        <v>0</v>
      </c>
      <c r="R280" s="136">
        <f>Q280*H280</f>
        <v>0</v>
      </c>
      <c r="S280" s="136">
        <v>0</v>
      </c>
      <c r="T280" s="137">
        <f>S280*H280</f>
        <v>0</v>
      </c>
      <c r="AR280" s="138" t="s">
        <v>240</v>
      </c>
      <c r="AT280" s="138" t="s">
        <v>123</v>
      </c>
      <c r="AU280" s="138" t="s">
        <v>79</v>
      </c>
      <c r="AY280" s="17" t="s">
        <v>121</v>
      </c>
      <c r="BE280" s="139">
        <f>IF(N280="základní",J280,0)</f>
        <v>0</v>
      </c>
      <c r="BF280" s="139">
        <f>IF(N280="snížená",J280,0)</f>
        <v>0</v>
      </c>
      <c r="BG280" s="139">
        <f>IF(N280="zákl. přenesená",J280,0)</f>
        <v>0</v>
      </c>
      <c r="BH280" s="139">
        <f>IF(N280="sníž. přenesená",J280,0)</f>
        <v>0</v>
      </c>
      <c r="BI280" s="139">
        <f>IF(N280="nulová",J280,0)</f>
        <v>0</v>
      </c>
      <c r="BJ280" s="17" t="s">
        <v>77</v>
      </c>
      <c r="BK280" s="139">
        <f>ROUND(I280*H280,2)</f>
        <v>0</v>
      </c>
      <c r="BL280" s="17" t="s">
        <v>240</v>
      </c>
      <c r="BM280" s="138" t="s">
        <v>418</v>
      </c>
    </row>
    <row r="281" spans="2:65" s="1" customFormat="1" ht="11.25">
      <c r="B281" s="32"/>
      <c r="D281" s="140" t="s">
        <v>130</v>
      </c>
      <c r="F281" s="141" t="s">
        <v>419</v>
      </c>
      <c r="I281" s="142"/>
      <c r="L281" s="32"/>
      <c r="M281" s="143"/>
      <c r="T281" s="53"/>
      <c r="AT281" s="17" t="s">
        <v>130</v>
      </c>
      <c r="AU281" s="17" t="s">
        <v>79</v>
      </c>
    </row>
    <row r="282" spans="2:65" s="11" customFormat="1" ht="22.9" customHeight="1">
      <c r="B282" s="115"/>
      <c r="D282" s="116" t="s">
        <v>68</v>
      </c>
      <c r="E282" s="125" t="s">
        <v>420</v>
      </c>
      <c r="F282" s="125" t="s">
        <v>421</v>
      </c>
      <c r="I282" s="118"/>
      <c r="J282" s="126">
        <f>BK282</f>
        <v>0</v>
      </c>
      <c r="L282" s="115"/>
      <c r="M282" s="120"/>
      <c r="P282" s="121">
        <f>SUM(P283:P288)</f>
        <v>0</v>
      </c>
      <c r="R282" s="121">
        <f>SUM(R283:R288)</f>
        <v>4.5952500000000007E-2</v>
      </c>
      <c r="T282" s="122">
        <f>SUM(T283:T288)</f>
        <v>0</v>
      </c>
      <c r="AR282" s="116" t="s">
        <v>79</v>
      </c>
      <c r="AT282" s="123" t="s">
        <v>68</v>
      </c>
      <c r="AU282" s="123" t="s">
        <v>77</v>
      </c>
      <c r="AY282" s="116" t="s">
        <v>121</v>
      </c>
      <c r="BK282" s="124">
        <f>SUM(BK283:BK288)</f>
        <v>0</v>
      </c>
    </row>
    <row r="283" spans="2:65" s="1" customFormat="1" ht="16.5" customHeight="1">
      <c r="B283" s="32"/>
      <c r="C283" s="127" t="s">
        <v>422</v>
      </c>
      <c r="D283" s="127" t="s">
        <v>123</v>
      </c>
      <c r="E283" s="128" t="s">
        <v>423</v>
      </c>
      <c r="F283" s="129" t="s">
        <v>424</v>
      </c>
      <c r="G283" s="130" t="s">
        <v>126</v>
      </c>
      <c r="H283" s="131">
        <v>139.25</v>
      </c>
      <c r="I283" s="132"/>
      <c r="J283" s="133">
        <f>ROUND(I283*H283,2)</f>
        <v>0</v>
      </c>
      <c r="K283" s="129" t="s">
        <v>127</v>
      </c>
      <c r="L283" s="32"/>
      <c r="M283" s="134" t="s">
        <v>19</v>
      </c>
      <c r="N283" s="135" t="s">
        <v>40</v>
      </c>
      <c r="P283" s="136">
        <f>O283*H283</f>
        <v>0</v>
      </c>
      <c r="Q283" s="136">
        <v>1.6000000000000001E-4</v>
      </c>
      <c r="R283" s="136">
        <f>Q283*H283</f>
        <v>2.2280000000000001E-2</v>
      </c>
      <c r="S283" s="136">
        <v>0</v>
      </c>
      <c r="T283" s="137">
        <f>S283*H283</f>
        <v>0</v>
      </c>
      <c r="AR283" s="138" t="s">
        <v>240</v>
      </c>
      <c r="AT283" s="138" t="s">
        <v>123</v>
      </c>
      <c r="AU283" s="138" t="s">
        <v>79</v>
      </c>
      <c r="AY283" s="17" t="s">
        <v>121</v>
      </c>
      <c r="BE283" s="139">
        <f>IF(N283="základní",J283,0)</f>
        <v>0</v>
      </c>
      <c r="BF283" s="139">
        <f>IF(N283="snížená",J283,0)</f>
        <v>0</v>
      </c>
      <c r="BG283" s="139">
        <f>IF(N283="zákl. přenesená",J283,0)</f>
        <v>0</v>
      </c>
      <c r="BH283" s="139">
        <f>IF(N283="sníž. přenesená",J283,0)</f>
        <v>0</v>
      </c>
      <c r="BI283" s="139">
        <f>IF(N283="nulová",J283,0)</f>
        <v>0</v>
      </c>
      <c r="BJ283" s="17" t="s">
        <v>77</v>
      </c>
      <c r="BK283" s="139">
        <f>ROUND(I283*H283,2)</f>
        <v>0</v>
      </c>
      <c r="BL283" s="17" t="s">
        <v>240</v>
      </c>
      <c r="BM283" s="138" t="s">
        <v>425</v>
      </c>
    </row>
    <row r="284" spans="2:65" s="1" customFormat="1" ht="11.25">
      <c r="B284" s="32"/>
      <c r="D284" s="140" t="s">
        <v>130</v>
      </c>
      <c r="F284" s="141" t="s">
        <v>426</v>
      </c>
      <c r="I284" s="142"/>
      <c r="L284" s="32"/>
      <c r="M284" s="143"/>
      <c r="T284" s="53"/>
      <c r="AT284" s="17" t="s">
        <v>130</v>
      </c>
      <c r="AU284" s="17" t="s">
        <v>79</v>
      </c>
    </row>
    <row r="285" spans="2:65" s="13" customFormat="1" ht="11.25">
      <c r="B285" s="151"/>
      <c r="D285" s="145" t="s">
        <v>132</v>
      </c>
      <c r="E285" s="152" t="s">
        <v>19</v>
      </c>
      <c r="F285" s="153" t="s">
        <v>319</v>
      </c>
      <c r="H285" s="154">
        <v>139.25</v>
      </c>
      <c r="I285" s="155"/>
      <c r="L285" s="151"/>
      <c r="M285" s="156"/>
      <c r="T285" s="157"/>
      <c r="AT285" s="152" t="s">
        <v>132</v>
      </c>
      <c r="AU285" s="152" t="s">
        <v>79</v>
      </c>
      <c r="AV285" s="13" t="s">
        <v>79</v>
      </c>
      <c r="AW285" s="13" t="s">
        <v>31</v>
      </c>
      <c r="AX285" s="13" t="s">
        <v>77</v>
      </c>
      <c r="AY285" s="152" t="s">
        <v>121</v>
      </c>
    </row>
    <row r="286" spans="2:65" s="1" customFormat="1" ht="16.5" customHeight="1">
      <c r="B286" s="32"/>
      <c r="C286" s="127" t="s">
        <v>427</v>
      </c>
      <c r="D286" s="127" t="s">
        <v>123</v>
      </c>
      <c r="E286" s="128" t="s">
        <v>428</v>
      </c>
      <c r="F286" s="129" t="s">
        <v>429</v>
      </c>
      <c r="G286" s="130" t="s">
        <v>126</v>
      </c>
      <c r="H286" s="131">
        <v>139.25</v>
      </c>
      <c r="I286" s="132"/>
      <c r="J286" s="133">
        <f>ROUND(I286*H286,2)</f>
        <v>0</v>
      </c>
      <c r="K286" s="129" t="s">
        <v>127</v>
      </c>
      <c r="L286" s="32"/>
      <c r="M286" s="134" t="s">
        <v>19</v>
      </c>
      <c r="N286" s="135" t="s">
        <v>40</v>
      </c>
      <c r="P286" s="136">
        <f>O286*H286</f>
        <v>0</v>
      </c>
      <c r="Q286" s="136">
        <v>1.7000000000000001E-4</v>
      </c>
      <c r="R286" s="136">
        <f>Q286*H286</f>
        <v>2.3672500000000003E-2</v>
      </c>
      <c r="S286" s="136">
        <v>0</v>
      </c>
      <c r="T286" s="137">
        <f>S286*H286</f>
        <v>0</v>
      </c>
      <c r="AR286" s="138" t="s">
        <v>240</v>
      </c>
      <c r="AT286" s="138" t="s">
        <v>123</v>
      </c>
      <c r="AU286" s="138" t="s">
        <v>79</v>
      </c>
      <c r="AY286" s="17" t="s">
        <v>121</v>
      </c>
      <c r="BE286" s="139">
        <f>IF(N286="základní",J286,0)</f>
        <v>0</v>
      </c>
      <c r="BF286" s="139">
        <f>IF(N286="snížená",J286,0)</f>
        <v>0</v>
      </c>
      <c r="BG286" s="139">
        <f>IF(N286="zákl. přenesená",J286,0)</f>
        <v>0</v>
      </c>
      <c r="BH286" s="139">
        <f>IF(N286="sníž. přenesená",J286,0)</f>
        <v>0</v>
      </c>
      <c r="BI286" s="139">
        <f>IF(N286="nulová",J286,0)</f>
        <v>0</v>
      </c>
      <c r="BJ286" s="17" t="s">
        <v>77</v>
      </c>
      <c r="BK286" s="139">
        <f>ROUND(I286*H286,2)</f>
        <v>0</v>
      </c>
      <c r="BL286" s="17" t="s">
        <v>240</v>
      </c>
      <c r="BM286" s="138" t="s">
        <v>430</v>
      </c>
    </row>
    <row r="287" spans="2:65" s="1" customFormat="1" ht="11.25">
      <c r="B287" s="32"/>
      <c r="D287" s="140" t="s">
        <v>130</v>
      </c>
      <c r="F287" s="141" t="s">
        <v>431</v>
      </c>
      <c r="I287" s="142"/>
      <c r="L287" s="32"/>
      <c r="M287" s="143"/>
      <c r="T287" s="53"/>
      <c r="AT287" s="17" t="s">
        <v>130</v>
      </c>
      <c r="AU287" s="17" t="s">
        <v>79</v>
      </c>
    </row>
    <row r="288" spans="2:65" s="13" customFormat="1" ht="11.25">
      <c r="B288" s="151"/>
      <c r="D288" s="145" t="s">
        <v>132</v>
      </c>
      <c r="E288" s="152" t="s">
        <v>19</v>
      </c>
      <c r="F288" s="153" t="s">
        <v>319</v>
      </c>
      <c r="H288" s="154">
        <v>139.25</v>
      </c>
      <c r="I288" s="155"/>
      <c r="L288" s="151"/>
      <c r="M288" s="175"/>
      <c r="N288" s="176"/>
      <c r="O288" s="176"/>
      <c r="P288" s="176"/>
      <c r="Q288" s="176"/>
      <c r="R288" s="176"/>
      <c r="S288" s="176"/>
      <c r="T288" s="177"/>
      <c r="AT288" s="152" t="s">
        <v>132</v>
      </c>
      <c r="AU288" s="152" t="s">
        <v>79</v>
      </c>
      <c r="AV288" s="13" t="s">
        <v>79</v>
      </c>
      <c r="AW288" s="13" t="s">
        <v>31</v>
      </c>
      <c r="AX288" s="13" t="s">
        <v>77</v>
      </c>
      <c r="AY288" s="152" t="s">
        <v>121</v>
      </c>
    </row>
    <row r="289" spans="2:12" s="1" customFormat="1" ht="6.95" customHeight="1">
      <c r="B289" s="41"/>
      <c r="C289" s="42"/>
      <c r="D289" s="42"/>
      <c r="E289" s="42"/>
      <c r="F289" s="42"/>
      <c r="G289" s="42"/>
      <c r="H289" s="42"/>
      <c r="I289" s="42"/>
      <c r="J289" s="42"/>
      <c r="K289" s="42"/>
      <c r="L289" s="32"/>
    </row>
  </sheetData>
  <sheetProtection algorithmName="SHA-512" hashValue="7Se6H/IpzvTsCDfGe1wxf1sNF9dsad6oJ35r7G5hYflP9GHqW41VZSZG0olbdCNl9EWR+1T3c978gaCaDZvp0g==" saltValue="fWHNCLrY1U/r+NA/g6HpmoiBrrXoLJJEldVF4wTbN+Mfh1tGthABPpbvrLAuy0SsWc8ri39sP+JlijTRj7yVug==" spinCount="100000" sheet="1" objects="1" scenarios="1" formatColumns="0" formatRows="0" autoFilter="0"/>
  <autoFilter ref="C91:K288" xr:uid="{00000000-0009-0000-0000-000001000000}"/>
  <mergeCells count="9">
    <mergeCell ref="E50:H50"/>
    <mergeCell ref="E82:H82"/>
    <mergeCell ref="E84:H84"/>
    <mergeCell ref="L2:V2"/>
    <mergeCell ref="E7:H7"/>
    <mergeCell ref="E9:H9"/>
    <mergeCell ref="E18:H18"/>
    <mergeCell ref="E27:H27"/>
    <mergeCell ref="E48:H48"/>
  </mergeCells>
  <hyperlinks>
    <hyperlink ref="F96" r:id="rId1" xr:uid="{00000000-0004-0000-0100-000000000000}"/>
    <hyperlink ref="F121" r:id="rId2" xr:uid="{00000000-0004-0000-0100-000001000000}"/>
    <hyperlink ref="F125" r:id="rId3" xr:uid="{00000000-0004-0000-0100-000002000000}"/>
    <hyperlink ref="F132" r:id="rId4" xr:uid="{00000000-0004-0000-0100-000003000000}"/>
    <hyperlink ref="F134" r:id="rId5" xr:uid="{00000000-0004-0000-0100-000004000000}"/>
    <hyperlink ref="F138" r:id="rId6" xr:uid="{00000000-0004-0000-0100-000005000000}"/>
    <hyperlink ref="F140" r:id="rId7" xr:uid="{00000000-0004-0000-0100-000006000000}"/>
    <hyperlink ref="F142" r:id="rId8" xr:uid="{00000000-0004-0000-0100-000007000000}"/>
    <hyperlink ref="F145" r:id="rId9" xr:uid="{00000000-0004-0000-0100-000008000000}"/>
    <hyperlink ref="F149" r:id="rId10" xr:uid="{00000000-0004-0000-0100-000009000000}"/>
    <hyperlink ref="F153" r:id="rId11" xr:uid="{00000000-0004-0000-0100-00000A000000}"/>
    <hyperlink ref="F157" r:id="rId12" xr:uid="{00000000-0004-0000-0100-00000B000000}"/>
    <hyperlink ref="F159" r:id="rId13" xr:uid="{00000000-0004-0000-0100-00000C000000}"/>
    <hyperlink ref="F161" r:id="rId14" xr:uid="{00000000-0004-0000-0100-00000D000000}"/>
    <hyperlink ref="F164" r:id="rId15" xr:uid="{00000000-0004-0000-0100-00000E000000}"/>
    <hyperlink ref="F167" r:id="rId16" xr:uid="{00000000-0004-0000-0100-00000F000000}"/>
    <hyperlink ref="F169" r:id="rId17" xr:uid="{00000000-0004-0000-0100-000010000000}"/>
    <hyperlink ref="F172" r:id="rId18" xr:uid="{00000000-0004-0000-0100-000011000000}"/>
    <hyperlink ref="F174" r:id="rId19" xr:uid="{00000000-0004-0000-0100-000012000000}"/>
    <hyperlink ref="F179" r:id="rId20" xr:uid="{00000000-0004-0000-0100-000013000000}"/>
    <hyperlink ref="F182" r:id="rId21" xr:uid="{00000000-0004-0000-0100-000014000000}"/>
    <hyperlink ref="F185" r:id="rId22" xr:uid="{00000000-0004-0000-0100-000015000000}"/>
    <hyperlink ref="F187" r:id="rId23" xr:uid="{00000000-0004-0000-0100-000016000000}"/>
    <hyperlink ref="F190" r:id="rId24" xr:uid="{00000000-0004-0000-0100-000017000000}"/>
    <hyperlink ref="F198" r:id="rId25" xr:uid="{00000000-0004-0000-0100-000018000000}"/>
    <hyperlink ref="F200" r:id="rId26" xr:uid="{00000000-0004-0000-0100-000019000000}"/>
    <hyperlink ref="F228" r:id="rId27" xr:uid="{00000000-0004-0000-0100-00001A000000}"/>
    <hyperlink ref="F232" r:id="rId28" xr:uid="{00000000-0004-0000-0100-00001B000000}"/>
    <hyperlink ref="F236" r:id="rId29" xr:uid="{00000000-0004-0000-0100-00001C000000}"/>
    <hyperlink ref="F242" r:id="rId30" xr:uid="{00000000-0004-0000-0100-00001D000000}"/>
    <hyperlink ref="F249" r:id="rId31" xr:uid="{00000000-0004-0000-0100-00001E000000}"/>
    <hyperlink ref="F257" r:id="rId32" xr:uid="{00000000-0004-0000-0100-00001F000000}"/>
    <hyperlink ref="F259" r:id="rId33" xr:uid="{00000000-0004-0000-0100-000020000000}"/>
    <hyperlink ref="F262" r:id="rId34" xr:uid="{00000000-0004-0000-0100-000021000000}"/>
    <hyperlink ref="F264" r:id="rId35" xr:uid="{00000000-0004-0000-0100-000022000000}"/>
    <hyperlink ref="F266" r:id="rId36" xr:uid="{00000000-0004-0000-0100-000023000000}"/>
    <hyperlink ref="F269" r:id="rId37" xr:uid="{00000000-0004-0000-0100-000024000000}"/>
    <hyperlink ref="F272" r:id="rId38" xr:uid="{00000000-0004-0000-0100-000025000000}"/>
    <hyperlink ref="F274" r:id="rId39" xr:uid="{00000000-0004-0000-0100-000026000000}"/>
    <hyperlink ref="F278" r:id="rId40" xr:uid="{00000000-0004-0000-0100-000027000000}"/>
    <hyperlink ref="F281" r:id="rId41" xr:uid="{00000000-0004-0000-0100-000028000000}"/>
    <hyperlink ref="F284" r:id="rId42" xr:uid="{00000000-0004-0000-0100-000029000000}"/>
    <hyperlink ref="F287" r:id="rId43" xr:uid="{00000000-0004-0000-0100-00002A000000}"/>
  </hyperlinks>
  <pageMargins left="0.39374999999999999" right="0.39374999999999999" top="0.39374999999999999" bottom="0.39374999999999999" header="0" footer="0"/>
  <pageSetup paperSize="9" scale="84" fitToHeight="100" orientation="landscape" blackAndWhite="1" r:id="rId44"/>
  <headerFooter>
    <oddFooter>&amp;CStrana &amp;P z &amp;N</oddFooter>
  </headerFooter>
  <drawing r:id="rId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15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AT2" s="17" t="s">
        <v>82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79</v>
      </c>
    </row>
    <row r="4" spans="2:46" ht="24.95" customHeight="1">
      <c r="B4" s="20"/>
      <c r="D4" s="21" t="s">
        <v>86</v>
      </c>
      <c r="L4" s="20"/>
      <c r="M4" s="85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16</v>
      </c>
      <c r="L6" s="20"/>
    </row>
    <row r="7" spans="2:46" ht="16.5" customHeight="1">
      <c r="B7" s="20"/>
      <c r="E7" s="308" t="str">
        <f>'Rekapitulace stavby'!K6</f>
        <v>Oprava schodů Malé stupně se zajištěním opěrné zdi</v>
      </c>
      <c r="F7" s="309"/>
      <c r="G7" s="309"/>
      <c r="H7" s="309"/>
      <c r="L7" s="20"/>
    </row>
    <row r="8" spans="2:46" s="1" customFormat="1" ht="12" customHeight="1">
      <c r="B8" s="32"/>
      <c r="D8" s="27" t="s">
        <v>87</v>
      </c>
      <c r="L8" s="32"/>
    </row>
    <row r="9" spans="2:46" s="1" customFormat="1" ht="16.5" customHeight="1">
      <c r="B9" s="32"/>
      <c r="E9" s="290" t="s">
        <v>432</v>
      </c>
      <c r="F9" s="310"/>
      <c r="G9" s="310"/>
      <c r="H9" s="310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18</v>
      </c>
      <c r="F11" s="25" t="s">
        <v>19</v>
      </c>
      <c r="I11" s="27" t="s">
        <v>20</v>
      </c>
      <c r="J11" s="25" t="s">
        <v>19</v>
      </c>
      <c r="L11" s="32"/>
    </row>
    <row r="12" spans="2:46" s="1" customFormat="1" ht="12" customHeight="1">
      <c r="B12" s="32"/>
      <c r="D12" s="27" t="s">
        <v>21</v>
      </c>
      <c r="F12" s="25" t="s">
        <v>22</v>
      </c>
      <c r="I12" s="27" t="s">
        <v>23</v>
      </c>
      <c r="J12" s="49" t="str">
        <f>'Rekapitulace stavby'!AN8</f>
        <v>7. 2. 2025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25</v>
      </c>
      <c r="I14" s="27" t="s">
        <v>26</v>
      </c>
      <c r="J14" s="25" t="str">
        <f>IF('Rekapitulace stavby'!AN10="","",'Rekapitulace stavby'!AN10)</f>
        <v/>
      </c>
      <c r="L14" s="32"/>
    </row>
    <row r="15" spans="2:46" s="1" customFormat="1" ht="18" customHeight="1">
      <c r="B15" s="32"/>
      <c r="E15" s="25" t="str">
        <f>IF('Rekapitulace stavby'!E11="","",'Rekapitulace stavby'!E11)</f>
        <v xml:space="preserve"> </v>
      </c>
      <c r="I15" s="27" t="s">
        <v>27</v>
      </c>
      <c r="J15" s="25" t="str">
        <f>IF('Rekapitulace stavby'!AN11="","",'Rekapitulace stavby'!AN11)</f>
        <v/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28</v>
      </c>
      <c r="I17" s="27" t="s">
        <v>26</v>
      </c>
      <c r="J17" s="28" t="str">
        <f>'Rekapitulace stavby'!AN13</f>
        <v>Vyplň údaj</v>
      </c>
      <c r="L17" s="32"/>
    </row>
    <row r="18" spans="2:12" s="1" customFormat="1" ht="18" customHeight="1">
      <c r="B18" s="32"/>
      <c r="E18" s="311" t="str">
        <f>'Rekapitulace stavby'!E14</f>
        <v>Vyplň údaj</v>
      </c>
      <c r="F18" s="274"/>
      <c r="G18" s="274"/>
      <c r="H18" s="274"/>
      <c r="I18" s="27" t="s">
        <v>27</v>
      </c>
      <c r="J18" s="28" t="str">
        <f>'Rekapitulace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30</v>
      </c>
      <c r="I20" s="27" t="s">
        <v>26</v>
      </c>
      <c r="J20" s="25" t="str">
        <f>IF('Rekapitulace stavby'!AN16="","",'Rekapitulace stavby'!AN16)</f>
        <v/>
      </c>
      <c r="L20" s="32"/>
    </row>
    <row r="21" spans="2:12" s="1" customFormat="1" ht="18" customHeight="1">
      <c r="B21" s="32"/>
      <c r="E21" s="25" t="str">
        <f>IF('Rekapitulace stavby'!E17="","",'Rekapitulace stavby'!E17)</f>
        <v xml:space="preserve"> </v>
      </c>
      <c r="I21" s="27" t="s">
        <v>27</v>
      </c>
      <c r="J21" s="25" t="str">
        <f>IF('Rekapitulace stavby'!AN17="","",'Rekapitulace stavby'!AN17)</f>
        <v/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26</v>
      </c>
      <c r="J23" s="25" t="str">
        <f>IF('Rekapitulace stavby'!AN19="","",'Rekapitulace stavby'!AN19)</f>
        <v/>
      </c>
      <c r="L23" s="32"/>
    </row>
    <row r="24" spans="2:12" s="1" customFormat="1" ht="18" customHeight="1">
      <c r="B24" s="32"/>
      <c r="E24" s="25" t="str">
        <f>IF('Rekapitulace stavby'!E20="","",'Rekapitulace stavby'!E20)</f>
        <v xml:space="preserve"> </v>
      </c>
      <c r="I24" s="27" t="s">
        <v>27</v>
      </c>
      <c r="J24" s="25" t="str">
        <f>IF('Rekapitulace stavby'!AN20="","",'Rekapitulace stavby'!AN20)</f>
        <v/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33</v>
      </c>
      <c r="L26" s="32"/>
    </row>
    <row r="27" spans="2:12" s="7" customFormat="1" ht="16.5" customHeight="1">
      <c r="B27" s="86"/>
      <c r="E27" s="279" t="s">
        <v>19</v>
      </c>
      <c r="F27" s="279"/>
      <c r="G27" s="279"/>
      <c r="H27" s="279"/>
      <c r="L27" s="86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0"/>
      <c r="E29" s="50"/>
      <c r="F29" s="50"/>
      <c r="G29" s="50"/>
      <c r="H29" s="50"/>
      <c r="I29" s="50"/>
      <c r="J29" s="50"/>
      <c r="K29" s="50"/>
      <c r="L29" s="32"/>
    </row>
    <row r="30" spans="2:12" s="1" customFormat="1" ht="25.35" customHeight="1">
      <c r="B30" s="32"/>
      <c r="D30" s="87" t="s">
        <v>35</v>
      </c>
      <c r="J30" s="63">
        <f>ROUND(J84, 2)</f>
        <v>0</v>
      </c>
      <c r="L30" s="32"/>
    </row>
    <row r="31" spans="2:12" s="1" customFormat="1" ht="6.95" customHeight="1">
      <c r="B31" s="32"/>
      <c r="D31" s="50"/>
      <c r="E31" s="50"/>
      <c r="F31" s="50"/>
      <c r="G31" s="50"/>
      <c r="H31" s="50"/>
      <c r="I31" s="50"/>
      <c r="J31" s="50"/>
      <c r="K31" s="50"/>
      <c r="L31" s="32"/>
    </row>
    <row r="32" spans="2:12" s="1" customFormat="1" ht="14.45" customHeight="1">
      <c r="B32" s="32"/>
      <c r="F32" s="35" t="s">
        <v>37</v>
      </c>
      <c r="I32" s="35" t="s">
        <v>36</v>
      </c>
      <c r="J32" s="35" t="s">
        <v>38</v>
      </c>
      <c r="L32" s="32"/>
    </row>
    <row r="33" spans="2:12" s="1" customFormat="1" ht="14.45" customHeight="1">
      <c r="B33" s="32"/>
      <c r="D33" s="52" t="s">
        <v>39</v>
      </c>
      <c r="E33" s="27" t="s">
        <v>40</v>
      </c>
      <c r="F33" s="88">
        <f>ROUND((SUM(BE84:BE151)),  2)</f>
        <v>0</v>
      </c>
      <c r="I33" s="89">
        <v>0.21</v>
      </c>
      <c r="J33" s="88">
        <f>ROUND(((SUM(BE84:BE151))*I33),  2)</f>
        <v>0</v>
      </c>
      <c r="L33" s="32"/>
    </row>
    <row r="34" spans="2:12" s="1" customFormat="1" ht="14.45" customHeight="1">
      <c r="B34" s="32"/>
      <c r="E34" s="27" t="s">
        <v>41</v>
      </c>
      <c r="F34" s="88">
        <f>ROUND((SUM(BF84:BF151)),  2)</f>
        <v>0</v>
      </c>
      <c r="I34" s="89">
        <v>0.12</v>
      </c>
      <c r="J34" s="88">
        <f>ROUND(((SUM(BF84:BF151))*I34),  2)</f>
        <v>0</v>
      </c>
      <c r="L34" s="32"/>
    </row>
    <row r="35" spans="2:12" s="1" customFormat="1" ht="14.45" hidden="1" customHeight="1">
      <c r="B35" s="32"/>
      <c r="E35" s="27" t="s">
        <v>42</v>
      </c>
      <c r="F35" s="88">
        <f>ROUND((SUM(BG84:BG151)),  2)</f>
        <v>0</v>
      </c>
      <c r="I35" s="89">
        <v>0.21</v>
      </c>
      <c r="J35" s="88">
        <f>0</f>
        <v>0</v>
      </c>
      <c r="L35" s="32"/>
    </row>
    <row r="36" spans="2:12" s="1" customFormat="1" ht="14.45" hidden="1" customHeight="1">
      <c r="B36" s="32"/>
      <c r="E36" s="27" t="s">
        <v>43</v>
      </c>
      <c r="F36" s="88">
        <f>ROUND((SUM(BH84:BH151)),  2)</f>
        <v>0</v>
      </c>
      <c r="I36" s="89">
        <v>0.12</v>
      </c>
      <c r="J36" s="88">
        <f>0</f>
        <v>0</v>
      </c>
      <c r="L36" s="32"/>
    </row>
    <row r="37" spans="2:12" s="1" customFormat="1" ht="14.45" hidden="1" customHeight="1">
      <c r="B37" s="32"/>
      <c r="E37" s="27" t="s">
        <v>44</v>
      </c>
      <c r="F37" s="88">
        <f>ROUND((SUM(BI84:BI151)),  2)</f>
        <v>0</v>
      </c>
      <c r="I37" s="89">
        <v>0</v>
      </c>
      <c r="J37" s="88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90"/>
      <c r="D39" s="91" t="s">
        <v>45</v>
      </c>
      <c r="E39" s="54"/>
      <c r="F39" s="54"/>
      <c r="G39" s="92" t="s">
        <v>46</v>
      </c>
      <c r="H39" s="93" t="s">
        <v>47</v>
      </c>
      <c r="I39" s="54"/>
      <c r="J39" s="94">
        <f>SUM(J30:J37)</f>
        <v>0</v>
      </c>
      <c r="K39" s="95"/>
      <c r="L39" s="32"/>
    </row>
    <row r="40" spans="2:12" s="1" customFormat="1" ht="14.45" customHeight="1"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32"/>
    </row>
    <row r="44" spans="2:12" s="1" customFormat="1" ht="6.95" customHeight="1"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32"/>
    </row>
    <row r="45" spans="2:12" s="1" customFormat="1" ht="24.95" customHeight="1">
      <c r="B45" s="32"/>
      <c r="C45" s="21" t="s">
        <v>89</v>
      </c>
      <c r="L45" s="32"/>
    </row>
    <row r="46" spans="2:12" s="1" customFormat="1" ht="6.95" customHeight="1">
      <c r="B46" s="32"/>
      <c r="L46" s="32"/>
    </row>
    <row r="47" spans="2:12" s="1" customFormat="1" ht="12" customHeight="1">
      <c r="B47" s="32"/>
      <c r="C47" s="27" t="s">
        <v>16</v>
      </c>
      <c r="L47" s="32"/>
    </row>
    <row r="48" spans="2:12" s="1" customFormat="1" ht="16.5" customHeight="1">
      <c r="B48" s="32"/>
      <c r="E48" s="308" t="str">
        <f>E7</f>
        <v>Oprava schodů Malé stupně se zajištěním opěrné zdi</v>
      </c>
      <c r="F48" s="309"/>
      <c r="G48" s="309"/>
      <c r="H48" s="309"/>
      <c r="L48" s="32"/>
    </row>
    <row r="49" spans="2:47" s="1" customFormat="1" ht="12" customHeight="1">
      <c r="B49" s="32"/>
      <c r="C49" s="27" t="s">
        <v>87</v>
      </c>
      <c r="L49" s="32"/>
    </row>
    <row r="50" spans="2:47" s="1" customFormat="1" ht="16.5" customHeight="1">
      <c r="B50" s="32"/>
      <c r="E50" s="290" t="str">
        <f>E9</f>
        <v>SO 02 - Železobetonové rámy zdi</v>
      </c>
      <c r="F50" s="310"/>
      <c r="G50" s="310"/>
      <c r="H50" s="310"/>
      <c r="L50" s="32"/>
    </row>
    <row r="51" spans="2:47" s="1" customFormat="1" ht="6.95" customHeight="1">
      <c r="B51" s="32"/>
      <c r="L51" s="32"/>
    </row>
    <row r="52" spans="2:47" s="1" customFormat="1" ht="12" customHeight="1">
      <c r="B52" s="32"/>
      <c r="C52" s="27" t="s">
        <v>21</v>
      </c>
      <c r="F52" s="25" t="str">
        <f>F12</f>
        <v xml:space="preserve"> </v>
      </c>
      <c r="I52" s="27" t="s">
        <v>23</v>
      </c>
      <c r="J52" s="49" t="str">
        <f>IF(J12="","",J12)</f>
        <v>7. 2. 2025</v>
      </c>
      <c r="L52" s="32"/>
    </row>
    <row r="53" spans="2:47" s="1" customFormat="1" ht="6.95" customHeight="1">
      <c r="B53" s="32"/>
      <c r="L53" s="32"/>
    </row>
    <row r="54" spans="2:47" s="1" customFormat="1" ht="15.2" customHeight="1">
      <c r="B54" s="32"/>
      <c r="C54" s="27" t="s">
        <v>25</v>
      </c>
      <c r="F54" s="25" t="str">
        <f>E15</f>
        <v xml:space="preserve"> </v>
      </c>
      <c r="I54" s="27" t="s">
        <v>30</v>
      </c>
      <c r="J54" s="30" t="str">
        <f>E21</f>
        <v xml:space="preserve"> </v>
      </c>
      <c r="L54" s="32"/>
    </row>
    <row r="55" spans="2:47" s="1" customFormat="1" ht="15.2" customHeight="1">
      <c r="B55" s="32"/>
      <c r="C55" s="27" t="s">
        <v>28</v>
      </c>
      <c r="F55" s="25" t="str">
        <f>IF(E18="","",E18)</f>
        <v>Vyplň údaj</v>
      </c>
      <c r="I55" s="27" t="s">
        <v>32</v>
      </c>
      <c r="J55" s="30" t="str">
        <f>E24</f>
        <v xml:space="preserve"> </v>
      </c>
      <c r="L55" s="32"/>
    </row>
    <row r="56" spans="2:47" s="1" customFormat="1" ht="10.35" customHeight="1">
      <c r="B56" s="32"/>
      <c r="L56" s="32"/>
    </row>
    <row r="57" spans="2:47" s="1" customFormat="1" ht="29.25" customHeight="1">
      <c r="B57" s="32"/>
      <c r="C57" s="96" t="s">
        <v>90</v>
      </c>
      <c r="D57" s="90"/>
      <c r="E57" s="90"/>
      <c r="F57" s="90"/>
      <c r="G57" s="90"/>
      <c r="H57" s="90"/>
      <c r="I57" s="90"/>
      <c r="J57" s="97" t="s">
        <v>91</v>
      </c>
      <c r="K57" s="90"/>
      <c r="L57" s="32"/>
    </row>
    <row r="58" spans="2:47" s="1" customFormat="1" ht="10.35" customHeight="1">
      <c r="B58" s="32"/>
      <c r="L58" s="32"/>
    </row>
    <row r="59" spans="2:47" s="1" customFormat="1" ht="22.9" customHeight="1">
      <c r="B59" s="32"/>
      <c r="C59" s="98" t="s">
        <v>67</v>
      </c>
      <c r="J59" s="63">
        <f>J84</f>
        <v>0</v>
      </c>
      <c r="L59" s="32"/>
      <c r="AU59" s="17" t="s">
        <v>92</v>
      </c>
    </row>
    <row r="60" spans="2:47" s="8" customFormat="1" ht="24.95" customHeight="1">
      <c r="B60" s="99"/>
      <c r="D60" s="100" t="s">
        <v>93</v>
      </c>
      <c r="E60" s="101"/>
      <c r="F60" s="101"/>
      <c r="G60" s="101"/>
      <c r="H60" s="101"/>
      <c r="I60" s="101"/>
      <c r="J60" s="102">
        <f>J85</f>
        <v>0</v>
      </c>
      <c r="L60" s="99"/>
    </row>
    <row r="61" spans="2:47" s="9" customFormat="1" ht="19.899999999999999" customHeight="1">
      <c r="B61" s="103"/>
      <c r="D61" s="104" t="s">
        <v>94</v>
      </c>
      <c r="E61" s="105"/>
      <c r="F61" s="105"/>
      <c r="G61" s="105"/>
      <c r="H61" s="105"/>
      <c r="I61" s="105"/>
      <c r="J61" s="106">
        <f>J86</f>
        <v>0</v>
      </c>
      <c r="L61" s="103"/>
    </row>
    <row r="62" spans="2:47" s="9" customFormat="1" ht="19.899999999999999" customHeight="1">
      <c r="B62" s="103"/>
      <c r="D62" s="104" t="s">
        <v>95</v>
      </c>
      <c r="E62" s="105"/>
      <c r="F62" s="105"/>
      <c r="G62" s="105"/>
      <c r="H62" s="105"/>
      <c r="I62" s="105"/>
      <c r="J62" s="106">
        <f>J113</f>
        <v>0</v>
      </c>
      <c r="L62" s="103"/>
    </row>
    <row r="63" spans="2:47" s="9" customFormat="1" ht="19.899999999999999" customHeight="1">
      <c r="B63" s="103"/>
      <c r="D63" s="104" t="s">
        <v>100</v>
      </c>
      <c r="E63" s="105"/>
      <c r="F63" s="105"/>
      <c r="G63" s="105"/>
      <c r="H63" s="105"/>
      <c r="I63" s="105"/>
      <c r="J63" s="106">
        <f>J124</f>
        <v>0</v>
      </c>
      <c r="L63" s="103"/>
    </row>
    <row r="64" spans="2:47" s="9" customFormat="1" ht="19.899999999999999" customHeight="1">
      <c r="B64" s="103"/>
      <c r="D64" s="104" t="s">
        <v>102</v>
      </c>
      <c r="E64" s="105"/>
      <c r="F64" s="105"/>
      <c r="G64" s="105"/>
      <c r="H64" s="105"/>
      <c r="I64" s="105"/>
      <c r="J64" s="106">
        <f>J147</f>
        <v>0</v>
      </c>
      <c r="L64" s="103"/>
    </row>
    <row r="65" spans="2:12" s="1" customFormat="1" ht="21.75" customHeight="1">
      <c r="B65" s="32"/>
      <c r="L65" s="32"/>
    </row>
    <row r="66" spans="2:12" s="1" customFormat="1" ht="6.95" customHeight="1">
      <c r="B66" s="41"/>
      <c r="C66" s="42"/>
      <c r="D66" s="42"/>
      <c r="E66" s="42"/>
      <c r="F66" s="42"/>
      <c r="G66" s="42"/>
      <c r="H66" s="42"/>
      <c r="I66" s="42"/>
      <c r="J66" s="42"/>
      <c r="K66" s="42"/>
      <c r="L66" s="32"/>
    </row>
    <row r="70" spans="2:12" s="1" customFormat="1" ht="6.95" customHeight="1">
      <c r="B70" s="43"/>
      <c r="C70" s="44"/>
      <c r="D70" s="44"/>
      <c r="E70" s="44"/>
      <c r="F70" s="44"/>
      <c r="G70" s="44"/>
      <c r="H70" s="44"/>
      <c r="I70" s="44"/>
      <c r="J70" s="44"/>
      <c r="K70" s="44"/>
      <c r="L70" s="32"/>
    </row>
    <row r="71" spans="2:12" s="1" customFormat="1" ht="24.95" customHeight="1">
      <c r="B71" s="32"/>
      <c r="C71" s="21" t="s">
        <v>106</v>
      </c>
      <c r="L71" s="32"/>
    </row>
    <row r="72" spans="2:12" s="1" customFormat="1" ht="6.95" customHeight="1">
      <c r="B72" s="32"/>
      <c r="L72" s="32"/>
    </row>
    <row r="73" spans="2:12" s="1" customFormat="1" ht="12" customHeight="1">
      <c r="B73" s="32"/>
      <c r="C73" s="27" t="s">
        <v>16</v>
      </c>
      <c r="L73" s="32"/>
    </row>
    <row r="74" spans="2:12" s="1" customFormat="1" ht="16.5" customHeight="1">
      <c r="B74" s="32"/>
      <c r="E74" s="308" t="str">
        <f>E7</f>
        <v>Oprava schodů Malé stupně se zajištěním opěrné zdi</v>
      </c>
      <c r="F74" s="309"/>
      <c r="G74" s="309"/>
      <c r="H74" s="309"/>
      <c r="L74" s="32"/>
    </row>
    <row r="75" spans="2:12" s="1" customFormat="1" ht="12" customHeight="1">
      <c r="B75" s="32"/>
      <c r="C75" s="27" t="s">
        <v>87</v>
      </c>
      <c r="L75" s="32"/>
    </row>
    <row r="76" spans="2:12" s="1" customFormat="1" ht="16.5" customHeight="1">
      <c r="B76" s="32"/>
      <c r="E76" s="290" t="str">
        <f>E9</f>
        <v>SO 02 - Železobetonové rámy zdi</v>
      </c>
      <c r="F76" s="310"/>
      <c r="G76" s="310"/>
      <c r="H76" s="310"/>
      <c r="L76" s="32"/>
    </row>
    <row r="77" spans="2:12" s="1" customFormat="1" ht="6.95" customHeight="1">
      <c r="B77" s="32"/>
      <c r="L77" s="32"/>
    </row>
    <row r="78" spans="2:12" s="1" customFormat="1" ht="12" customHeight="1">
      <c r="B78" s="32"/>
      <c r="C78" s="27" t="s">
        <v>21</v>
      </c>
      <c r="F78" s="25" t="str">
        <f>F12</f>
        <v xml:space="preserve"> </v>
      </c>
      <c r="I78" s="27" t="s">
        <v>23</v>
      </c>
      <c r="J78" s="49" t="str">
        <f>IF(J12="","",J12)</f>
        <v>7. 2. 2025</v>
      </c>
      <c r="L78" s="32"/>
    </row>
    <row r="79" spans="2:12" s="1" customFormat="1" ht="6.95" customHeight="1">
      <c r="B79" s="32"/>
      <c r="L79" s="32"/>
    </row>
    <row r="80" spans="2:12" s="1" customFormat="1" ht="15.2" customHeight="1">
      <c r="B80" s="32"/>
      <c r="C80" s="27" t="s">
        <v>25</v>
      </c>
      <c r="F80" s="25" t="str">
        <f>E15</f>
        <v xml:space="preserve"> </v>
      </c>
      <c r="I80" s="27" t="s">
        <v>30</v>
      </c>
      <c r="J80" s="30" t="str">
        <f>E21</f>
        <v xml:space="preserve"> </v>
      </c>
      <c r="L80" s="32"/>
    </row>
    <row r="81" spans="2:65" s="1" customFormat="1" ht="15.2" customHeight="1">
      <c r="B81" s="32"/>
      <c r="C81" s="27" t="s">
        <v>28</v>
      </c>
      <c r="F81" s="25" t="str">
        <f>IF(E18="","",E18)</f>
        <v>Vyplň údaj</v>
      </c>
      <c r="I81" s="27" t="s">
        <v>32</v>
      </c>
      <c r="J81" s="30" t="str">
        <f>E24</f>
        <v xml:space="preserve"> </v>
      </c>
      <c r="L81" s="32"/>
    </row>
    <row r="82" spans="2:65" s="1" customFormat="1" ht="10.35" customHeight="1">
      <c r="B82" s="32"/>
      <c r="L82" s="32"/>
    </row>
    <row r="83" spans="2:65" s="10" customFormat="1" ht="29.25" customHeight="1">
      <c r="B83" s="107"/>
      <c r="C83" s="108" t="s">
        <v>107</v>
      </c>
      <c r="D83" s="109" t="s">
        <v>54</v>
      </c>
      <c r="E83" s="109" t="s">
        <v>50</v>
      </c>
      <c r="F83" s="109" t="s">
        <v>51</v>
      </c>
      <c r="G83" s="109" t="s">
        <v>108</v>
      </c>
      <c r="H83" s="109" t="s">
        <v>109</v>
      </c>
      <c r="I83" s="109" t="s">
        <v>110</v>
      </c>
      <c r="J83" s="109" t="s">
        <v>91</v>
      </c>
      <c r="K83" s="110" t="s">
        <v>111</v>
      </c>
      <c r="L83" s="107"/>
      <c r="M83" s="56" t="s">
        <v>19</v>
      </c>
      <c r="N83" s="57" t="s">
        <v>39</v>
      </c>
      <c r="O83" s="57" t="s">
        <v>112</v>
      </c>
      <c r="P83" s="57" t="s">
        <v>113</v>
      </c>
      <c r="Q83" s="57" t="s">
        <v>114</v>
      </c>
      <c r="R83" s="57" t="s">
        <v>115</v>
      </c>
      <c r="S83" s="57" t="s">
        <v>116</v>
      </c>
      <c r="T83" s="58" t="s">
        <v>117</v>
      </c>
    </row>
    <row r="84" spans="2:65" s="1" customFormat="1" ht="22.9" customHeight="1">
      <c r="B84" s="32"/>
      <c r="C84" s="61" t="s">
        <v>118</v>
      </c>
      <c r="J84" s="111">
        <f>BK84</f>
        <v>0</v>
      </c>
      <c r="L84" s="32"/>
      <c r="M84" s="59"/>
      <c r="N84" s="50"/>
      <c r="O84" s="50"/>
      <c r="P84" s="112">
        <f>P85</f>
        <v>0</v>
      </c>
      <c r="Q84" s="50"/>
      <c r="R84" s="112">
        <f>R85</f>
        <v>66.327947819999991</v>
      </c>
      <c r="S84" s="50"/>
      <c r="T84" s="113">
        <f>T85</f>
        <v>0</v>
      </c>
      <c r="AT84" s="17" t="s">
        <v>68</v>
      </c>
      <c r="AU84" s="17" t="s">
        <v>92</v>
      </c>
      <c r="BK84" s="114">
        <f>BK85</f>
        <v>0</v>
      </c>
    </row>
    <row r="85" spans="2:65" s="11" customFormat="1" ht="25.9" customHeight="1">
      <c r="B85" s="115"/>
      <c r="D85" s="116" t="s">
        <v>68</v>
      </c>
      <c r="E85" s="117" t="s">
        <v>119</v>
      </c>
      <c r="F85" s="117" t="s">
        <v>120</v>
      </c>
      <c r="I85" s="118"/>
      <c r="J85" s="119">
        <f>BK85</f>
        <v>0</v>
      </c>
      <c r="L85" s="115"/>
      <c r="M85" s="120"/>
      <c r="P85" s="121">
        <f>P86+P113+P124+P147</f>
        <v>0</v>
      </c>
      <c r="R85" s="121">
        <f>R86+R113+R124+R147</f>
        <v>66.327947819999991</v>
      </c>
      <c r="T85" s="122">
        <f>T86+T113+T124+T147</f>
        <v>0</v>
      </c>
      <c r="AR85" s="116" t="s">
        <v>77</v>
      </c>
      <c r="AT85" s="123" t="s">
        <v>68</v>
      </c>
      <c r="AU85" s="123" t="s">
        <v>69</v>
      </c>
      <c r="AY85" s="116" t="s">
        <v>121</v>
      </c>
      <c r="BK85" s="124">
        <f>BK86+BK113+BK124+BK147</f>
        <v>0</v>
      </c>
    </row>
    <row r="86" spans="2:65" s="11" customFormat="1" ht="22.9" customHeight="1">
      <c r="B86" s="115"/>
      <c r="D86" s="116" t="s">
        <v>68</v>
      </c>
      <c r="E86" s="125" t="s">
        <v>77</v>
      </c>
      <c r="F86" s="125" t="s">
        <v>122</v>
      </c>
      <c r="I86" s="118"/>
      <c r="J86" s="126">
        <f>BK86</f>
        <v>0</v>
      </c>
      <c r="L86" s="115"/>
      <c r="M86" s="120"/>
      <c r="P86" s="121">
        <f>SUM(P87:P112)</f>
        <v>0</v>
      </c>
      <c r="R86" s="121">
        <f>SUM(R87:R112)</f>
        <v>19.589324999999999</v>
      </c>
      <c r="T86" s="122">
        <f>SUM(T87:T112)</f>
        <v>0</v>
      </c>
      <c r="AR86" s="116" t="s">
        <v>77</v>
      </c>
      <c r="AT86" s="123" t="s">
        <v>68</v>
      </c>
      <c r="AU86" s="123" t="s">
        <v>77</v>
      </c>
      <c r="AY86" s="116" t="s">
        <v>121</v>
      </c>
      <c r="BK86" s="124">
        <f>SUM(BK87:BK112)</f>
        <v>0</v>
      </c>
    </row>
    <row r="87" spans="2:65" s="1" customFormat="1" ht="24.2" customHeight="1">
      <c r="B87" s="32"/>
      <c r="C87" s="127" t="s">
        <v>77</v>
      </c>
      <c r="D87" s="127" t="s">
        <v>123</v>
      </c>
      <c r="E87" s="128" t="s">
        <v>162</v>
      </c>
      <c r="F87" s="129" t="s">
        <v>163</v>
      </c>
      <c r="G87" s="130" t="s">
        <v>164</v>
      </c>
      <c r="H87" s="131">
        <v>6</v>
      </c>
      <c r="I87" s="132"/>
      <c r="J87" s="133">
        <f>ROUND(I87*H87,2)</f>
        <v>0</v>
      </c>
      <c r="K87" s="129" t="s">
        <v>127</v>
      </c>
      <c r="L87" s="32"/>
      <c r="M87" s="134" t="s">
        <v>19</v>
      </c>
      <c r="N87" s="135" t="s">
        <v>40</v>
      </c>
      <c r="P87" s="136">
        <f>O87*H87</f>
        <v>0</v>
      </c>
      <c r="Q87" s="136">
        <v>0</v>
      </c>
      <c r="R87" s="136">
        <f>Q87*H87</f>
        <v>0</v>
      </c>
      <c r="S87" s="136">
        <v>0</v>
      </c>
      <c r="T87" s="137">
        <f>S87*H87</f>
        <v>0</v>
      </c>
      <c r="AR87" s="138" t="s">
        <v>128</v>
      </c>
      <c r="AT87" s="138" t="s">
        <v>123</v>
      </c>
      <c r="AU87" s="138" t="s">
        <v>79</v>
      </c>
      <c r="AY87" s="17" t="s">
        <v>121</v>
      </c>
      <c r="BE87" s="139">
        <f>IF(N87="základní",J87,0)</f>
        <v>0</v>
      </c>
      <c r="BF87" s="139">
        <f>IF(N87="snížená",J87,0)</f>
        <v>0</v>
      </c>
      <c r="BG87" s="139">
        <f>IF(N87="zákl. přenesená",J87,0)</f>
        <v>0</v>
      </c>
      <c r="BH87" s="139">
        <f>IF(N87="sníž. přenesená",J87,0)</f>
        <v>0</v>
      </c>
      <c r="BI87" s="139">
        <f>IF(N87="nulová",J87,0)</f>
        <v>0</v>
      </c>
      <c r="BJ87" s="17" t="s">
        <v>77</v>
      </c>
      <c r="BK87" s="139">
        <f>ROUND(I87*H87,2)</f>
        <v>0</v>
      </c>
      <c r="BL87" s="17" t="s">
        <v>128</v>
      </c>
      <c r="BM87" s="138" t="s">
        <v>433</v>
      </c>
    </row>
    <row r="88" spans="2:65" s="1" customFormat="1" ht="11.25">
      <c r="B88" s="32"/>
      <c r="D88" s="140" t="s">
        <v>130</v>
      </c>
      <c r="F88" s="141" t="s">
        <v>166</v>
      </c>
      <c r="I88" s="142"/>
      <c r="L88" s="32"/>
      <c r="M88" s="143"/>
      <c r="T88" s="53"/>
      <c r="AT88" s="17" t="s">
        <v>130</v>
      </c>
      <c r="AU88" s="17" t="s">
        <v>79</v>
      </c>
    </row>
    <row r="89" spans="2:65" s="13" customFormat="1" ht="11.25">
      <c r="B89" s="151"/>
      <c r="D89" s="145" t="s">
        <v>132</v>
      </c>
      <c r="E89" s="152" t="s">
        <v>19</v>
      </c>
      <c r="F89" s="153" t="s">
        <v>434</v>
      </c>
      <c r="H89" s="154">
        <v>6</v>
      </c>
      <c r="I89" s="155"/>
      <c r="L89" s="151"/>
      <c r="M89" s="156"/>
      <c r="T89" s="157"/>
      <c r="AT89" s="152" t="s">
        <v>132</v>
      </c>
      <c r="AU89" s="152" t="s">
        <v>79</v>
      </c>
      <c r="AV89" s="13" t="s">
        <v>79</v>
      </c>
      <c r="AW89" s="13" t="s">
        <v>31</v>
      </c>
      <c r="AX89" s="13" t="s">
        <v>77</v>
      </c>
      <c r="AY89" s="152" t="s">
        <v>121</v>
      </c>
    </row>
    <row r="90" spans="2:65" s="1" customFormat="1" ht="24.2" customHeight="1">
      <c r="B90" s="32"/>
      <c r="C90" s="127" t="s">
        <v>79</v>
      </c>
      <c r="D90" s="127" t="s">
        <v>123</v>
      </c>
      <c r="E90" s="128" t="s">
        <v>171</v>
      </c>
      <c r="F90" s="129" t="s">
        <v>172</v>
      </c>
      <c r="G90" s="130" t="s">
        <v>164</v>
      </c>
      <c r="H90" s="131">
        <v>6</v>
      </c>
      <c r="I90" s="132"/>
      <c r="J90" s="133">
        <f>ROUND(I90*H90,2)</f>
        <v>0</v>
      </c>
      <c r="K90" s="129" t="s">
        <v>127</v>
      </c>
      <c r="L90" s="32"/>
      <c r="M90" s="134" t="s">
        <v>19</v>
      </c>
      <c r="N90" s="135" t="s">
        <v>40</v>
      </c>
      <c r="P90" s="136">
        <f>O90*H90</f>
        <v>0</v>
      </c>
      <c r="Q90" s="136">
        <v>0</v>
      </c>
      <c r="R90" s="136">
        <f>Q90*H90</f>
        <v>0</v>
      </c>
      <c r="S90" s="136">
        <v>0</v>
      </c>
      <c r="T90" s="137">
        <f>S90*H90</f>
        <v>0</v>
      </c>
      <c r="AR90" s="138" t="s">
        <v>128</v>
      </c>
      <c r="AT90" s="138" t="s">
        <v>123</v>
      </c>
      <c r="AU90" s="138" t="s">
        <v>79</v>
      </c>
      <c r="AY90" s="17" t="s">
        <v>121</v>
      </c>
      <c r="BE90" s="139">
        <f>IF(N90="základní",J90,0)</f>
        <v>0</v>
      </c>
      <c r="BF90" s="139">
        <f>IF(N90="snížená",J90,0)</f>
        <v>0</v>
      </c>
      <c r="BG90" s="139">
        <f>IF(N90="zákl. přenesená",J90,0)</f>
        <v>0</v>
      </c>
      <c r="BH90" s="139">
        <f>IF(N90="sníž. přenesená",J90,0)</f>
        <v>0</v>
      </c>
      <c r="BI90" s="139">
        <f>IF(N90="nulová",J90,0)</f>
        <v>0</v>
      </c>
      <c r="BJ90" s="17" t="s">
        <v>77</v>
      </c>
      <c r="BK90" s="139">
        <f>ROUND(I90*H90,2)</f>
        <v>0</v>
      </c>
      <c r="BL90" s="17" t="s">
        <v>128</v>
      </c>
      <c r="BM90" s="138" t="s">
        <v>435</v>
      </c>
    </row>
    <row r="91" spans="2:65" s="1" customFormat="1" ht="11.25">
      <c r="B91" s="32"/>
      <c r="D91" s="140" t="s">
        <v>130</v>
      </c>
      <c r="F91" s="141" t="s">
        <v>174</v>
      </c>
      <c r="I91" s="142"/>
      <c r="L91" s="32"/>
      <c r="M91" s="143"/>
      <c r="T91" s="53"/>
      <c r="AT91" s="17" t="s">
        <v>130</v>
      </c>
      <c r="AU91" s="17" t="s">
        <v>79</v>
      </c>
    </row>
    <row r="92" spans="2:65" s="1" customFormat="1" ht="33" customHeight="1">
      <c r="B92" s="32"/>
      <c r="C92" s="127" t="s">
        <v>161</v>
      </c>
      <c r="D92" s="127" t="s">
        <v>123</v>
      </c>
      <c r="E92" s="128" t="s">
        <v>176</v>
      </c>
      <c r="F92" s="129" t="s">
        <v>177</v>
      </c>
      <c r="G92" s="130" t="s">
        <v>164</v>
      </c>
      <c r="H92" s="131">
        <v>42</v>
      </c>
      <c r="I92" s="132"/>
      <c r="J92" s="133">
        <f>ROUND(I92*H92,2)</f>
        <v>0</v>
      </c>
      <c r="K92" s="129" t="s">
        <v>127</v>
      </c>
      <c r="L92" s="32"/>
      <c r="M92" s="134" t="s">
        <v>19</v>
      </c>
      <c r="N92" s="135" t="s">
        <v>40</v>
      </c>
      <c r="P92" s="136">
        <f>O92*H92</f>
        <v>0</v>
      </c>
      <c r="Q92" s="136">
        <v>0</v>
      </c>
      <c r="R92" s="136">
        <f>Q92*H92</f>
        <v>0</v>
      </c>
      <c r="S92" s="136">
        <v>0</v>
      </c>
      <c r="T92" s="137">
        <f>S92*H92</f>
        <v>0</v>
      </c>
      <c r="AR92" s="138" t="s">
        <v>128</v>
      </c>
      <c r="AT92" s="138" t="s">
        <v>123</v>
      </c>
      <c r="AU92" s="138" t="s">
        <v>79</v>
      </c>
      <c r="AY92" s="17" t="s">
        <v>121</v>
      </c>
      <c r="BE92" s="139">
        <f>IF(N92="základní",J92,0)</f>
        <v>0</v>
      </c>
      <c r="BF92" s="139">
        <f>IF(N92="snížená",J92,0)</f>
        <v>0</v>
      </c>
      <c r="BG92" s="139">
        <f>IF(N92="zákl. přenesená",J92,0)</f>
        <v>0</v>
      </c>
      <c r="BH92" s="139">
        <f>IF(N92="sníž. přenesená",J92,0)</f>
        <v>0</v>
      </c>
      <c r="BI92" s="139">
        <f>IF(N92="nulová",J92,0)</f>
        <v>0</v>
      </c>
      <c r="BJ92" s="17" t="s">
        <v>77</v>
      </c>
      <c r="BK92" s="139">
        <f>ROUND(I92*H92,2)</f>
        <v>0</v>
      </c>
      <c r="BL92" s="17" t="s">
        <v>128</v>
      </c>
      <c r="BM92" s="138" t="s">
        <v>436</v>
      </c>
    </row>
    <row r="93" spans="2:65" s="1" customFormat="1" ht="11.25">
      <c r="B93" s="32"/>
      <c r="D93" s="140" t="s">
        <v>130</v>
      </c>
      <c r="F93" s="141" t="s">
        <v>179</v>
      </c>
      <c r="I93" s="142"/>
      <c r="L93" s="32"/>
      <c r="M93" s="143"/>
      <c r="T93" s="53"/>
      <c r="AT93" s="17" t="s">
        <v>130</v>
      </c>
      <c r="AU93" s="17" t="s">
        <v>79</v>
      </c>
    </row>
    <row r="94" spans="2:65" s="12" customFormat="1" ht="11.25">
      <c r="B94" s="144"/>
      <c r="D94" s="145" t="s">
        <v>132</v>
      </c>
      <c r="E94" s="146" t="s">
        <v>19</v>
      </c>
      <c r="F94" s="147" t="s">
        <v>180</v>
      </c>
      <c r="H94" s="146" t="s">
        <v>19</v>
      </c>
      <c r="I94" s="148"/>
      <c r="L94" s="144"/>
      <c r="M94" s="149"/>
      <c r="T94" s="150"/>
      <c r="AT94" s="146" t="s">
        <v>132</v>
      </c>
      <c r="AU94" s="146" t="s">
        <v>79</v>
      </c>
      <c r="AV94" s="12" t="s">
        <v>77</v>
      </c>
      <c r="AW94" s="12" t="s">
        <v>31</v>
      </c>
      <c r="AX94" s="12" t="s">
        <v>69</v>
      </c>
      <c r="AY94" s="146" t="s">
        <v>121</v>
      </c>
    </row>
    <row r="95" spans="2:65" s="13" customFormat="1" ht="11.25">
      <c r="B95" s="151"/>
      <c r="D95" s="145" t="s">
        <v>132</v>
      </c>
      <c r="E95" s="152" t="s">
        <v>19</v>
      </c>
      <c r="F95" s="153" t="s">
        <v>437</v>
      </c>
      <c r="H95" s="154">
        <v>42</v>
      </c>
      <c r="I95" s="155"/>
      <c r="L95" s="151"/>
      <c r="M95" s="156"/>
      <c r="T95" s="157"/>
      <c r="AT95" s="152" t="s">
        <v>132</v>
      </c>
      <c r="AU95" s="152" t="s">
        <v>79</v>
      </c>
      <c r="AV95" s="13" t="s">
        <v>79</v>
      </c>
      <c r="AW95" s="13" t="s">
        <v>31</v>
      </c>
      <c r="AX95" s="13" t="s">
        <v>77</v>
      </c>
      <c r="AY95" s="152" t="s">
        <v>121</v>
      </c>
    </row>
    <row r="96" spans="2:65" s="1" customFormat="1" ht="24.2" customHeight="1">
      <c r="B96" s="32"/>
      <c r="C96" s="127" t="s">
        <v>128</v>
      </c>
      <c r="D96" s="127" t="s">
        <v>123</v>
      </c>
      <c r="E96" s="128" t="s">
        <v>183</v>
      </c>
      <c r="F96" s="129" t="s">
        <v>184</v>
      </c>
      <c r="G96" s="130" t="s">
        <v>164</v>
      </c>
      <c r="H96" s="131">
        <v>6</v>
      </c>
      <c r="I96" s="132"/>
      <c r="J96" s="133">
        <f>ROUND(I96*H96,2)</f>
        <v>0</v>
      </c>
      <c r="K96" s="129" t="s">
        <v>127</v>
      </c>
      <c r="L96" s="32"/>
      <c r="M96" s="134" t="s">
        <v>19</v>
      </c>
      <c r="N96" s="135" t="s">
        <v>40</v>
      </c>
      <c r="P96" s="136">
        <f>O96*H96</f>
        <v>0</v>
      </c>
      <c r="Q96" s="136">
        <v>0</v>
      </c>
      <c r="R96" s="136">
        <f>Q96*H96</f>
        <v>0</v>
      </c>
      <c r="S96" s="136">
        <v>0</v>
      </c>
      <c r="T96" s="137">
        <f>S96*H96</f>
        <v>0</v>
      </c>
      <c r="AR96" s="138" t="s">
        <v>128</v>
      </c>
      <c r="AT96" s="138" t="s">
        <v>123</v>
      </c>
      <c r="AU96" s="138" t="s">
        <v>79</v>
      </c>
      <c r="AY96" s="17" t="s">
        <v>121</v>
      </c>
      <c r="BE96" s="139">
        <f>IF(N96="základní",J96,0)</f>
        <v>0</v>
      </c>
      <c r="BF96" s="139">
        <f>IF(N96="snížená",J96,0)</f>
        <v>0</v>
      </c>
      <c r="BG96" s="139">
        <f>IF(N96="zákl. přenesená",J96,0)</f>
        <v>0</v>
      </c>
      <c r="BH96" s="139">
        <f>IF(N96="sníž. přenesená",J96,0)</f>
        <v>0</v>
      </c>
      <c r="BI96" s="139">
        <f>IF(N96="nulová",J96,0)</f>
        <v>0</v>
      </c>
      <c r="BJ96" s="17" t="s">
        <v>77</v>
      </c>
      <c r="BK96" s="139">
        <f>ROUND(I96*H96,2)</f>
        <v>0</v>
      </c>
      <c r="BL96" s="17" t="s">
        <v>128</v>
      </c>
      <c r="BM96" s="138" t="s">
        <v>438</v>
      </c>
    </row>
    <row r="97" spans="2:65" s="1" customFormat="1" ht="11.25">
      <c r="B97" s="32"/>
      <c r="D97" s="140" t="s">
        <v>130</v>
      </c>
      <c r="F97" s="141" t="s">
        <v>186</v>
      </c>
      <c r="I97" s="142"/>
      <c r="L97" s="32"/>
      <c r="M97" s="143"/>
      <c r="T97" s="53"/>
      <c r="AT97" s="17" t="s">
        <v>130</v>
      </c>
      <c r="AU97" s="17" t="s">
        <v>79</v>
      </c>
    </row>
    <row r="98" spans="2:65" s="1" customFormat="1" ht="37.9" customHeight="1">
      <c r="B98" s="32"/>
      <c r="C98" s="127" t="s">
        <v>175</v>
      </c>
      <c r="D98" s="127" t="s">
        <v>123</v>
      </c>
      <c r="E98" s="128" t="s">
        <v>188</v>
      </c>
      <c r="F98" s="129" t="s">
        <v>189</v>
      </c>
      <c r="G98" s="130" t="s">
        <v>164</v>
      </c>
      <c r="H98" s="131">
        <v>6</v>
      </c>
      <c r="I98" s="132"/>
      <c r="J98" s="133">
        <f>ROUND(I98*H98,2)</f>
        <v>0</v>
      </c>
      <c r="K98" s="129" t="s">
        <v>127</v>
      </c>
      <c r="L98" s="32"/>
      <c r="M98" s="134" t="s">
        <v>19</v>
      </c>
      <c r="N98" s="135" t="s">
        <v>40</v>
      </c>
      <c r="P98" s="136">
        <f>O98*H98</f>
        <v>0</v>
      </c>
      <c r="Q98" s="136">
        <v>0</v>
      </c>
      <c r="R98" s="136">
        <f>Q98*H98</f>
        <v>0</v>
      </c>
      <c r="S98" s="136">
        <v>0</v>
      </c>
      <c r="T98" s="137">
        <f>S98*H98</f>
        <v>0</v>
      </c>
      <c r="AR98" s="138" t="s">
        <v>128</v>
      </c>
      <c r="AT98" s="138" t="s">
        <v>123</v>
      </c>
      <c r="AU98" s="138" t="s">
        <v>79</v>
      </c>
      <c r="AY98" s="17" t="s">
        <v>121</v>
      </c>
      <c r="BE98" s="139">
        <f>IF(N98="základní",J98,0)</f>
        <v>0</v>
      </c>
      <c r="BF98" s="139">
        <f>IF(N98="snížená",J98,0)</f>
        <v>0</v>
      </c>
      <c r="BG98" s="139">
        <f>IF(N98="zákl. přenesená",J98,0)</f>
        <v>0</v>
      </c>
      <c r="BH98" s="139">
        <f>IF(N98="sníž. přenesená",J98,0)</f>
        <v>0</v>
      </c>
      <c r="BI98" s="139">
        <f>IF(N98="nulová",J98,0)</f>
        <v>0</v>
      </c>
      <c r="BJ98" s="17" t="s">
        <v>77</v>
      </c>
      <c r="BK98" s="139">
        <f>ROUND(I98*H98,2)</f>
        <v>0</v>
      </c>
      <c r="BL98" s="17" t="s">
        <v>128</v>
      </c>
      <c r="BM98" s="138" t="s">
        <v>439</v>
      </c>
    </row>
    <row r="99" spans="2:65" s="1" customFormat="1" ht="11.25">
      <c r="B99" s="32"/>
      <c r="D99" s="140" t="s">
        <v>130</v>
      </c>
      <c r="F99" s="141" t="s">
        <v>191</v>
      </c>
      <c r="I99" s="142"/>
      <c r="L99" s="32"/>
      <c r="M99" s="143"/>
      <c r="T99" s="53"/>
      <c r="AT99" s="17" t="s">
        <v>130</v>
      </c>
      <c r="AU99" s="17" t="s">
        <v>79</v>
      </c>
    </row>
    <row r="100" spans="2:65" s="1" customFormat="1" ht="37.9" customHeight="1">
      <c r="B100" s="32"/>
      <c r="C100" s="127" t="s">
        <v>182</v>
      </c>
      <c r="D100" s="127" t="s">
        <v>123</v>
      </c>
      <c r="E100" s="128" t="s">
        <v>193</v>
      </c>
      <c r="F100" s="129" t="s">
        <v>194</v>
      </c>
      <c r="G100" s="130" t="s">
        <v>164</v>
      </c>
      <c r="H100" s="131">
        <v>60</v>
      </c>
      <c r="I100" s="132"/>
      <c r="J100" s="133">
        <f>ROUND(I100*H100,2)</f>
        <v>0</v>
      </c>
      <c r="K100" s="129" t="s">
        <v>127</v>
      </c>
      <c r="L100" s="32"/>
      <c r="M100" s="134" t="s">
        <v>19</v>
      </c>
      <c r="N100" s="135" t="s">
        <v>40</v>
      </c>
      <c r="P100" s="136">
        <f>O100*H100</f>
        <v>0</v>
      </c>
      <c r="Q100" s="136">
        <v>0</v>
      </c>
      <c r="R100" s="136">
        <f>Q100*H100</f>
        <v>0</v>
      </c>
      <c r="S100" s="136">
        <v>0</v>
      </c>
      <c r="T100" s="137">
        <f>S100*H100</f>
        <v>0</v>
      </c>
      <c r="AR100" s="138" t="s">
        <v>128</v>
      </c>
      <c r="AT100" s="138" t="s">
        <v>123</v>
      </c>
      <c r="AU100" s="138" t="s">
        <v>79</v>
      </c>
      <c r="AY100" s="17" t="s">
        <v>121</v>
      </c>
      <c r="BE100" s="139">
        <f>IF(N100="základní",J100,0)</f>
        <v>0</v>
      </c>
      <c r="BF100" s="139">
        <f>IF(N100="snížená",J100,0)</f>
        <v>0</v>
      </c>
      <c r="BG100" s="139">
        <f>IF(N100="zákl. přenesená",J100,0)</f>
        <v>0</v>
      </c>
      <c r="BH100" s="139">
        <f>IF(N100="sníž. přenesená",J100,0)</f>
        <v>0</v>
      </c>
      <c r="BI100" s="139">
        <f>IF(N100="nulová",J100,0)</f>
        <v>0</v>
      </c>
      <c r="BJ100" s="17" t="s">
        <v>77</v>
      </c>
      <c r="BK100" s="139">
        <f>ROUND(I100*H100,2)</f>
        <v>0</v>
      </c>
      <c r="BL100" s="17" t="s">
        <v>128</v>
      </c>
      <c r="BM100" s="138" t="s">
        <v>440</v>
      </c>
    </row>
    <row r="101" spans="2:65" s="1" customFormat="1" ht="11.25">
      <c r="B101" s="32"/>
      <c r="D101" s="140" t="s">
        <v>130</v>
      </c>
      <c r="F101" s="141" t="s">
        <v>196</v>
      </c>
      <c r="I101" s="142"/>
      <c r="L101" s="32"/>
      <c r="M101" s="143"/>
      <c r="T101" s="53"/>
      <c r="AT101" s="17" t="s">
        <v>130</v>
      </c>
      <c r="AU101" s="17" t="s">
        <v>79</v>
      </c>
    </row>
    <row r="102" spans="2:65" s="13" customFormat="1" ht="11.25">
      <c r="B102" s="151"/>
      <c r="D102" s="145" t="s">
        <v>132</v>
      </c>
      <c r="E102" s="152" t="s">
        <v>19</v>
      </c>
      <c r="F102" s="153" t="s">
        <v>441</v>
      </c>
      <c r="H102" s="154">
        <v>60</v>
      </c>
      <c r="I102" s="155"/>
      <c r="L102" s="151"/>
      <c r="M102" s="156"/>
      <c r="T102" s="157"/>
      <c r="AT102" s="152" t="s">
        <v>132</v>
      </c>
      <c r="AU102" s="152" t="s">
        <v>79</v>
      </c>
      <c r="AV102" s="13" t="s">
        <v>79</v>
      </c>
      <c r="AW102" s="13" t="s">
        <v>31</v>
      </c>
      <c r="AX102" s="13" t="s">
        <v>77</v>
      </c>
      <c r="AY102" s="152" t="s">
        <v>121</v>
      </c>
    </row>
    <row r="103" spans="2:65" s="1" customFormat="1" ht="24.2" customHeight="1">
      <c r="B103" s="32"/>
      <c r="C103" s="127" t="s">
        <v>187</v>
      </c>
      <c r="D103" s="127" t="s">
        <v>123</v>
      </c>
      <c r="E103" s="128" t="s">
        <v>199</v>
      </c>
      <c r="F103" s="129" t="s">
        <v>200</v>
      </c>
      <c r="G103" s="130" t="s">
        <v>201</v>
      </c>
      <c r="H103" s="131">
        <v>12</v>
      </c>
      <c r="I103" s="132"/>
      <c r="J103" s="133">
        <f>ROUND(I103*H103,2)</f>
        <v>0</v>
      </c>
      <c r="K103" s="129" t="s">
        <v>127</v>
      </c>
      <c r="L103" s="32"/>
      <c r="M103" s="134" t="s">
        <v>19</v>
      </c>
      <c r="N103" s="135" t="s">
        <v>40</v>
      </c>
      <c r="P103" s="136">
        <f>O103*H103</f>
        <v>0</v>
      </c>
      <c r="Q103" s="136">
        <v>0</v>
      </c>
      <c r="R103" s="136">
        <f>Q103*H103</f>
        <v>0</v>
      </c>
      <c r="S103" s="136">
        <v>0</v>
      </c>
      <c r="T103" s="137">
        <f>S103*H103</f>
        <v>0</v>
      </c>
      <c r="AR103" s="138" t="s">
        <v>128</v>
      </c>
      <c r="AT103" s="138" t="s">
        <v>123</v>
      </c>
      <c r="AU103" s="138" t="s">
        <v>79</v>
      </c>
      <c r="AY103" s="17" t="s">
        <v>121</v>
      </c>
      <c r="BE103" s="139">
        <f>IF(N103="základní",J103,0)</f>
        <v>0</v>
      </c>
      <c r="BF103" s="139">
        <f>IF(N103="snížená",J103,0)</f>
        <v>0</v>
      </c>
      <c r="BG103" s="139">
        <f>IF(N103="zákl. přenesená",J103,0)</f>
        <v>0</v>
      </c>
      <c r="BH103" s="139">
        <f>IF(N103="sníž. přenesená",J103,0)</f>
        <v>0</v>
      </c>
      <c r="BI103" s="139">
        <f>IF(N103="nulová",J103,0)</f>
        <v>0</v>
      </c>
      <c r="BJ103" s="17" t="s">
        <v>77</v>
      </c>
      <c r="BK103" s="139">
        <f>ROUND(I103*H103,2)</f>
        <v>0</v>
      </c>
      <c r="BL103" s="17" t="s">
        <v>128</v>
      </c>
      <c r="BM103" s="138" t="s">
        <v>442</v>
      </c>
    </row>
    <row r="104" spans="2:65" s="1" customFormat="1" ht="11.25">
      <c r="B104" s="32"/>
      <c r="D104" s="140" t="s">
        <v>130</v>
      </c>
      <c r="F104" s="141" t="s">
        <v>203</v>
      </c>
      <c r="I104" s="142"/>
      <c r="L104" s="32"/>
      <c r="M104" s="143"/>
      <c r="T104" s="53"/>
      <c r="AT104" s="17" t="s">
        <v>130</v>
      </c>
      <c r="AU104" s="17" t="s">
        <v>79</v>
      </c>
    </row>
    <row r="105" spans="2:65" s="13" customFormat="1" ht="11.25">
      <c r="B105" s="151"/>
      <c r="D105" s="145" t="s">
        <v>132</v>
      </c>
      <c r="E105" s="152" t="s">
        <v>19</v>
      </c>
      <c r="F105" s="153" t="s">
        <v>443</v>
      </c>
      <c r="H105" s="154">
        <v>12</v>
      </c>
      <c r="I105" s="155"/>
      <c r="L105" s="151"/>
      <c r="M105" s="156"/>
      <c r="T105" s="157"/>
      <c r="AT105" s="152" t="s">
        <v>132</v>
      </c>
      <c r="AU105" s="152" t="s">
        <v>79</v>
      </c>
      <c r="AV105" s="13" t="s">
        <v>79</v>
      </c>
      <c r="AW105" s="13" t="s">
        <v>31</v>
      </c>
      <c r="AX105" s="13" t="s">
        <v>77</v>
      </c>
      <c r="AY105" s="152" t="s">
        <v>121</v>
      </c>
    </row>
    <row r="106" spans="2:65" s="1" customFormat="1" ht="16.5" customHeight="1">
      <c r="B106" s="32"/>
      <c r="C106" s="127" t="s">
        <v>192</v>
      </c>
      <c r="D106" s="127" t="s">
        <v>123</v>
      </c>
      <c r="E106" s="128" t="s">
        <v>444</v>
      </c>
      <c r="F106" s="129" t="s">
        <v>445</v>
      </c>
      <c r="G106" s="130" t="s">
        <v>354</v>
      </c>
      <c r="H106" s="131">
        <v>42</v>
      </c>
      <c r="I106" s="132"/>
      <c r="J106" s="133">
        <f>ROUND(I106*H106,2)</f>
        <v>0</v>
      </c>
      <c r="K106" s="129" t="s">
        <v>19</v>
      </c>
      <c r="L106" s="32"/>
      <c r="M106" s="134" t="s">
        <v>19</v>
      </c>
      <c r="N106" s="135" t="s">
        <v>40</v>
      </c>
      <c r="P106" s="136">
        <f>O106*H106</f>
        <v>0</v>
      </c>
      <c r="Q106" s="136">
        <v>4.7410000000000001E-2</v>
      </c>
      <c r="R106" s="136">
        <f>Q106*H106</f>
        <v>1.99122</v>
      </c>
      <c r="S106" s="136">
        <v>0</v>
      </c>
      <c r="T106" s="137">
        <f>S106*H106</f>
        <v>0</v>
      </c>
      <c r="AR106" s="138" t="s">
        <v>128</v>
      </c>
      <c r="AT106" s="138" t="s">
        <v>123</v>
      </c>
      <c r="AU106" s="138" t="s">
        <v>79</v>
      </c>
      <c r="AY106" s="17" t="s">
        <v>121</v>
      </c>
      <c r="BE106" s="139">
        <f>IF(N106="základní",J106,0)</f>
        <v>0</v>
      </c>
      <c r="BF106" s="139">
        <f>IF(N106="snížená",J106,0)</f>
        <v>0</v>
      </c>
      <c r="BG106" s="139">
        <f>IF(N106="zákl. přenesená",J106,0)</f>
        <v>0</v>
      </c>
      <c r="BH106" s="139">
        <f>IF(N106="sníž. přenesená",J106,0)</f>
        <v>0</v>
      </c>
      <c r="BI106" s="139">
        <f>IF(N106="nulová",J106,0)</f>
        <v>0</v>
      </c>
      <c r="BJ106" s="17" t="s">
        <v>77</v>
      </c>
      <c r="BK106" s="139">
        <f>ROUND(I106*H106,2)</f>
        <v>0</v>
      </c>
      <c r="BL106" s="17" t="s">
        <v>128</v>
      </c>
      <c r="BM106" s="138" t="s">
        <v>446</v>
      </c>
    </row>
    <row r="107" spans="2:65" s="1" customFormat="1" ht="78">
      <c r="B107" s="32"/>
      <c r="D107" s="145" t="s">
        <v>447</v>
      </c>
      <c r="F107" s="178" t="s">
        <v>448</v>
      </c>
      <c r="I107" s="142"/>
      <c r="L107" s="32"/>
      <c r="M107" s="143"/>
      <c r="T107" s="53"/>
      <c r="AT107" s="17" t="s">
        <v>447</v>
      </c>
      <c r="AU107" s="17" t="s">
        <v>79</v>
      </c>
    </row>
    <row r="108" spans="2:65" s="1" customFormat="1" ht="16.5" customHeight="1">
      <c r="B108" s="32"/>
      <c r="C108" s="127" t="s">
        <v>198</v>
      </c>
      <c r="D108" s="127" t="s">
        <v>123</v>
      </c>
      <c r="E108" s="128" t="s">
        <v>449</v>
      </c>
      <c r="F108" s="129" t="s">
        <v>450</v>
      </c>
      <c r="G108" s="130" t="s">
        <v>126</v>
      </c>
      <c r="H108" s="131">
        <v>31.5</v>
      </c>
      <c r="I108" s="132"/>
      <c r="J108" s="133">
        <f>ROUND(I108*H108,2)</f>
        <v>0</v>
      </c>
      <c r="K108" s="129" t="s">
        <v>127</v>
      </c>
      <c r="L108" s="32"/>
      <c r="M108" s="134" t="s">
        <v>19</v>
      </c>
      <c r="N108" s="135" t="s">
        <v>40</v>
      </c>
      <c r="P108" s="136">
        <f>O108*H108</f>
        <v>0</v>
      </c>
      <c r="Q108" s="136">
        <v>0</v>
      </c>
      <c r="R108" s="136">
        <f>Q108*H108</f>
        <v>0</v>
      </c>
      <c r="S108" s="136">
        <v>0</v>
      </c>
      <c r="T108" s="137">
        <f>S108*H108</f>
        <v>0</v>
      </c>
      <c r="AR108" s="138" t="s">
        <v>128</v>
      </c>
      <c r="AT108" s="138" t="s">
        <v>123</v>
      </c>
      <c r="AU108" s="138" t="s">
        <v>79</v>
      </c>
      <c r="AY108" s="17" t="s">
        <v>121</v>
      </c>
      <c r="BE108" s="139">
        <f>IF(N108="základní",J108,0)</f>
        <v>0</v>
      </c>
      <c r="BF108" s="139">
        <f>IF(N108="snížená",J108,0)</f>
        <v>0</v>
      </c>
      <c r="BG108" s="139">
        <f>IF(N108="zákl. přenesená",J108,0)</f>
        <v>0</v>
      </c>
      <c r="BH108" s="139">
        <f>IF(N108="sníž. přenesená",J108,0)</f>
        <v>0</v>
      </c>
      <c r="BI108" s="139">
        <f>IF(N108="nulová",J108,0)</f>
        <v>0</v>
      </c>
      <c r="BJ108" s="17" t="s">
        <v>77</v>
      </c>
      <c r="BK108" s="139">
        <f>ROUND(I108*H108,2)</f>
        <v>0</v>
      </c>
      <c r="BL108" s="17" t="s">
        <v>128</v>
      </c>
      <c r="BM108" s="138" t="s">
        <v>451</v>
      </c>
    </row>
    <row r="109" spans="2:65" s="1" customFormat="1" ht="11.25">
      <c r="B109" s="32"/>
      <c r="D109" s="140" t="s">
        <v>130</v>
      </c>
      <c r="F109" s="141" t="s">
        <v>452</v>
      </c>
      <c r="I109" s="142"/>
      <c r="L109" s="32"/>
      <c r="M109" s="143"/>
      <c r="T109" s="53"/>
      <c r="AT109" s="17" t="s">
        <v>130</v>
      </c>
      <c r="AU109" s="17" t="s">
        <v>79</v>
      </c>
    </row>
    <row r="110" spans="2:65" s="13" customFormat="1" ht="11.25">
      <c r="B110" s="151"/>
      <c r="D110" s="145" t="s">
        <v>132</v>
      </c>
      <c r="E110" s="152" t="s">
        <v>19</v>
      </c>
      <c r="F110" s="153" t="s">
        <v>453</v>
      </c>
      <c r="H110" s="154">
        <v>31.5</v>
      </c>
      <c r="I110" s="155"/>
      <c r="L110" s="151"/>
      <c r="M110" s="156"/>
      <c r="T110" s="157"/>
      <c r="AT110" s="152" t="s">
        <v>132</v>
      </c>
      <c r="AU110" s="152" t="s">
        <v>79</v>
      </c>
      <c r="AV110" s="13" t="s">
        <v>79</v>
      </c>
      <c r="AW110" s="13" t="s">
        <v>31</v>
      </c>
      <c r="AX110" s="13" t="s">
        <v>77</v>
      </c>
      <c r="AY110" s="152" t="s">
        <v>121</v>
      </c>
    </row>
    <row r="111" spans="2:65" s="1" customFormat="1" ht="16.5" customHeight="1">
      <c r="B111" s="32"/>
      <c r="C111" s="165" t="s">
        <v>206</v>
      </c>
      <c r="D111" s="165" t="s">
        <v>308</v>
      </c>
      <c r="E111" s="166" t="s">
        <v>454</v>
      </c>
      <c r="F111" s="167" t="s">
        <v>455</v>
      </c>
      <c r="G111" s="168" t="s">
        <v>164</v>
      </c>
      <c r="H111" s="169">
        <v>7.2450000000000001</v>
      </c>
      <c r="I111" s="170"/>
      <c r="J111" s="171">
        <f>ROUND(I111*H111,2)</f>
        <v>0</v>
      </c>
      <c r="K111" s="167" t="s">
        <v>127</v>
      </c>
      <c r="L111" s="172"/>
      <c r="M111" s="173" t="s">
        <v>19</v>
      </c>
      <c r="N111" s="174" t="s">
        <v>40</v>
      </c>
      <c r="P111" s="136">
        <f>O111*H111</f>
        <v>0</v>
      </c>
      <c r="Q111" s="136">
        <v>2.4289999999999998</v>
      </c>
      <c r="R111" s="136">
        <f>Q111*H111</f>
        <v>17.598105</v>
      </c>
      <c r="S111" s="136">
        <v>0</v>
      </c>
      <c r="T111" s="137">
        <f>S111*H111</f>
        <v>0</v>
      </c>
      <c r="AR111" s="138" t="s">
        <v>192</v>
      </c>
      <c r="AT111" s="138" t="s">
        <v>308</v>
      </c>
      <c r="AU111" s="138" t="s">
        <v>79</v>
      </c>
      <c r="AY111" s="17" t="s">
        <v>121</v>
      </c>
      <c r="BE111" s="139">
        <f>IF(N111="základní",J111,0)</f>
        <v>0</v>
      </c>
      <c r="BF111" s="139">
        <f>IF(N111="snížená",J111,0)</f>
        <v>0</v>
      </c>
      <c r="BG111" s="139">
        <f>IF(N111="zákl. přenesená",J111,0)</f>
        <v>0</v>
      </c>
      <c r="BH111" s="139">
        <f>IF(N111="sníž. přenesená",J111,0)</f>
        <v>0</v>
      </c>
      <c r="BI111" s="139">
        <f>IF(N111="nulová",J111,0)</f>
        <v>0</v>
      </c>
      <c r="BJ111" s="17" t="s">
        <v>77</v>
      </c>
      <c r="BK111" s="139">
        <f>ROUND(I111*H111,2)</f>
        <v>0</v>
      </c>
      <c r="BL111" s="17" t="s">
        <v>128</v>
      </c>
      <c r="BM111" s="138" t="s">
        <v>456</v>
      </c>
    </row>
    <row r="112" spans="2:65" s="13" customFormat="1" ht="11.25">
      <c r="B112" s="151"/>
      <c r="D112" s="145" t="s">
        <v>132</v>
      </c>
      <c r="F112" s="153" t="s">
        <v>457</v>
      </c>
      <c r="H112" s="154">
        <v>7.2450000000000001</v>
      </c>
      <c r="I112" s="155"/>
      <c r="L112" s="151"/>
      <c r="M112" s="156"/>
      <c r="T112" s="157"/>
      <c r="AT112" s="152" t="s">
        <v>132</v>
      </c>
      <c r="AU112" s="152" t="s">
        <v>79</v>
      </c>
      <c r="AV112" s="13" t="s">
        <v>79</v>
      </c>
      <c r="AW112" s="13" t="s">
        <v>4</v>
      </c>
      <c r="AX112" s="13" t="s">
        <v>77</v>
      </c>
      <c r="AY112" s="152" t="s">
        <v>121</v>
      </c>
    </row>
    <row r="113" spans="2:65" s="11" customFormat="1" ht="22.9" customHeight="1">
      <c r="B113" s="115"/>
      <c r="D113" s="116" t="s">
        <v>68</v>
      </c>
      <c r="E113" s="125" t="s">
        <v>79</v>
      </c>
      <c r="F113" s="125" t="s">
        <v>205</v>
      </c>
      <c r="I113" s="118"/>
      <c r="J113" s="126">
        <f>BK113</f>
        <v>0</v>
      </c>
      <c r="L113" s="115"/>
      <c r="M113" s="120"/>
      <c r="P113" s="121">
        <f>SUM(P114:P123)</f>
        <v>0</v>
      </c>
      <c r="R113" s="121">
        <f>SUM(R114:R123)</f>
        <v>6.6752999999999982</v>
      </c>
      <c r="T113" s="122">
        <f>SUM(T114:T123)</f>
        <v>0</v>
      </c>
      <c r="AR113" s="116" t="s">
        <v>77</v>
      </c>
      <c r="AT113" s="123" t="s">
        <v>68</v>
      </c>
      <c r="AU113" s="123" t="s">
        <v>77</v>
      </c>
      <c r="AY113" s="116" t="s">
        <v>121</v>
      </c>
      <c r="BK113" s="124">
        <f>SUM(BK114:BK123)</f>
        <v>0</v>
      </c>
    </row>
    <row r="114" spans="2:65" s="1" customFormat="1" ht="16.5" customHeight="1">
      <c r="B114" s="32"/>
      <c r="C114" s="127" t="s">
        <v>212</v>
      </c>
      <c r="D114" s="127" t="s">
        <v>123</v>
      </c>
      <c r="E114" s="128" t="s">
        <v>235</v>
      </c>
      <c r="F114" s="129" t="s">
        <v>236</v>
      </c>
      <c r="G114" s="130" t="s">
        <v>164</v>
      </c>
      <c r="H114" s="131">
        <v>2.5499999999999998</v>
      </c>
      <c r="I114" s="132"/>
      <c r="J114" s="133">
        <f>ROUND(I114*H114,2)</f>
        <v>0</v>
      </c>
      <c r="K114" s="129" t="s">
        <v>127</v>
      </c>
      <c r="L114" s="32"/>
      <c r="M114" s="134" t="s">
        <v>19</v>
      </c>
      <c r="N114" s="135" t="s">
        <v>40</v>
      </c>
      <c r="P114" s="136">
        <f>O114*H114</f>
        <v>0</v>
      </c>
      <c r="Q114" s="136">
        <v>2.5505399999999998</v>
      </c>
      <c r="R114" s="136">
        <f>Q114*H114</f>
        <v>6.5038769999999992</v>
      </c>
      <c r="S114" s="136">
        <v>0</v>
      </c>
      <c r="T114" s="137">
        <f>S114*H114</f>
        <v>0</v>
      </c>
      <c r="AR114" s="138" t="s">
        <v>128</v>
      </c>
      <c r="AT114" s="138" t="s">
        <v>123</v>
      </c>
      <c r="AU114" s="138" t="s">
        <v>79</v>
      </c>
      <c r="AY114" s="17" t="s">
        <v>121</v>
      </c>
      <c r="BE114" s="139">
        <f>IF(N114="základní",J114,0)</f>
        <v>0</v>
      </c>
      <c r="BF114" s="139">
        <f>IF(N114="snížená",J114,0)</f>
        <v>0</v>
      </c>
      <c r="BG114" s="139">
        <f>IF(N114="zákl. přenesená",J114,0)</f>
        <v>0</v>
      </c>
      <c r="BH114" s="139">
        <f>IF(N114="sníž. přenesená",J114,0)</f>
        <v>0</v>
      </c>
      <c r="BI114" s="139">
        <f>IF(N114="nulová",J114,0)</f>
        <v>0</v>
      </c>
      <c r="BJ114" s="17" t="s">
        <v>77</v>
      </c>
      <c r="BK114" s="139">
        <f>ROUND(I114*H114,2)</f>
        <v>0</v>
      </c>
      <c r="BL114" s="17" t="s">
        <v>128</v>
      </c>
      <c r="BM114" s="138" t="s">
        <v>458</v>
      </c>
    </row>
    <row r="115" spans="2:65" s="1" customFormat="1" ht="11.25">
      <c r="B115" s="32"/>
      <c r="D115" s="140" t="s">
        <v>130</v>
      </c>
      <c r="F115" s="141" t="s">
        <v>238</v>
      </c>
      <c r="I115" s="142"/>
      <c r="L115" s="32"/>
      <c r="M115" s="143"/>
      <c r="T115" s="53"/>
      <c r="AT115" s="17" t="s">
        <v>130</v>
      </c>
      <c r="AU115" s="17" t="s">
        <v>79</v>
      </c>
    </row>
    <row r="116" spans="2:65" s="13" customFormat="1" ht="11.25">
      <c r="B116" s="151"/>
      <c r="D116" s="145" t="s">
        <v>132</v>
      </c>
      <c r="E116" s="152" t="s">
        <v>19</v>
      </c>
      <c r="F116" s="153" t="s">
        <v>459</v>
      </c>
      <c r="H116" s="154">
        <v>2.5499999999999998</v>
      </c>
      <c r="I116" s="155"/>
      <c r="L116" s="151"/>
      <c r="M116" s="156"/>
      <c r="T116" s="157"/>
      <c r="AT116" s="152" t="s">
        <v>132</v>
      </c>
      <c r="AU116" s="152" t="s">
        <v>79</v>
      </c>
      <c r="AV116" s="13" t="s">
        <v>79</v>
      </c>
      <c r="AW116" s="13" t="s">
        <v>31</v>
      </c>
      <c r="AX116" s="13" t="s">
        <v>77</v>
      </c>
      <c r="AY116" s="152" t="s">
        <v>121</v>
      </c>
    </row>
    <row r="117" spans="2:65" s="1" customFormat="1" ht="16.5" customHeight="1">
      <c r="B117" s="32"/>
      <c r="C117" s="127" t="s">
        <v>8</v>
      </c>
      <c r="D117" s="127" t="s">
        <v>123</v>
      </c>
      <c r="E117" s="128" t="s">
        <v>246</v>
      </c>
      <c r="F117" s="129" t="s">
        <v>247</v>
      </c>
      <c r="G117" s="130" t="s">
        <v>126</v>
      </c>
      <c r="H117" s="131">
        <v>11.7</v>
      </c>
      <c r="I117" s="132"/>
      <c r="J117" s="133">
        <f>ROUND(I117*H117,2)</f>
        <v>0</v>
      </c>
      <c r="K117" s="129" t="s">
        <v>127</v>
      </c>
      <c r="L117" s="32"/>
      <c r="M117" s="134" t="s">
        <v>19</v>
      </c>
      <c r="N117" s="135" t="s">
        <v>40</v>
      </c>
      <c r="P117" s="136">
        <f>O117*H117</f>
        <v>0</v>
      </c>
      <c r="Q117" s="136">
        <v>1.2999999999999999E-3</v>
      </c>
      <c r="R117" s="136">
        <f>Q117*H117</f>
        <v>1.5209999999999998E-2</v>
      </c>
      <c r="S117" s="136">
        <v>0</v>
      </c>
      <c r="T117" s="137">
        <f>S117*H117</f>
        <v>0</v>
      </c>
      <c r="AR117" s="138" t="s">
        <v>128</v>
      </c>
      <c r="AT117" s="138" t="s">
        <v>123</v>
      </c>
      <c r="AU117" s="138" t="s">
        <v>79</v>
      </c>
      <c r="AY117" s="17" t="s">
        <v>121</v>
      </c>
      <c r="BE117" s="139">
        <f>IF(N117="základní",J117,0)</f>
        <v>0</v>
      </c>
      <c r="BF117" s="139">
        <f>IF(N117="snížená",J117,0)</f>
        <v>0</v>
      </c>
      <c r="BG117" s="139">
        <f>IF(N117="zákl. přenesená",J117,0)</f>
        <v>0</v>
      </c>
      <c r="BH117" s="139">
        <f>IF(N117="sníž. přenesená",J117,0)</f>
        <v>0</v>
      </c>
      <c r="BI117" s="139">
        <f>IF(N117="nulová",J117,0)</f>
        <v>0</v>
      </c>
      <c r="BJ117" s="17" t="s">
        <v>77</v>
      </c>
      <c r="BK117" s="139">
        <f>ROUND(I117*H117,2)</f>
        <v>0</v>
      </c>
      <c r="BL117" s="17" t="s">
        <v>128</v>
      </c>
      <c r="BM117" s="138" t="s">
        <v>460</v>
      </c>
    </row>
    <row r="118" spans="2:65" s="1" customFormat="1" ht="11.25">
      <c r="B118" s="32"/>
      <c r="D118" s="140" t="s">
        <v>130</v>
      </c>
      <c r="F118" s="141" t="s">
        <v>249</v>
      </c>
      <c r="I118" s="142"/>
      <c r="L118" s="32"/>
      <c r="M118" s="143"/>
      <c r="T118" s="53"/>
      <c r="AT118" s="17" t="s">
        <v>130</v>
      </c>
      <c r="AU118" s="17" t="s">
        <v>79</v>
      </c>
    </row>
    <row r="119" spans="2:65" s="13" customFormat="1" ht="11.25">
      <c r="B119" s="151"/>
      <c r="D119" s="145" t="s">
        <v>132</v>
      </c>
      <c r="E119" s="152" t="s">
        <v>19</v>
      </c>
      <c r="F119" s="153" t="s">
        <v>461</v>
      </c>
      <c r="H119" s="154">
        <v>11.7</v>
      </c>
      <c r="I119" s="155"/>
      <c r="L119" s="151"/>
      <c r="M119" s="156"/>
      <c r="T119" s="157"/>
      <c r="AT119" s="152" t="s">
        <v>132</v>
      </c>
      <c r="AU119" s="152" t="s">
        <v>79</v>
      </c>
      <c r="AV119" s="13" t="s">
        <v>79</v>
      </c>
      <c r="AW119" s="13" t="s">
        <v>31</v>
      </c>
      <c r="AX119" s="13" t="s">
        <v>77</v>
      </c>
      <c r="AY119" s="152" t="s">
        <v>121</v>
      </c>
    </row>
    <row r="120" spans="2:65" s="1" customFormat="1" ht="16.5" customHeight="1">
      <c r="B120" s="32"/>
      <c r="C120" s="127" t="s">
        <v>223</v>
      </c>
      <c r="D120" s="127" t="s">
        <v>123</v>
      </c>
      <c r="E120" s="128" t="s">
        <v>252</v>
      </c>
      <c r="F120" s="129" t="s">
        <v>253</v>
      </c>
      <c r="G120" s="130" t="s">
        <v>126</v>
      </c>
      <c r="H120" s="131">
        <v>11.7</v>
      </c>
      <c r="I120" s="132"/>
      <c r="J120" s="133">
        <f>ROUND(I120*H120,2)</f>
        <v>0</v>
      </c>
      <c r="K120" s="129" t="s">
        <v>127</v>
      </c>
      <c r="L120" s="32"/>
      <c r="M120" s="134" t="s">
        <v>19</v>
      </c>
      <c r="N120" s="135" t="s">
        <v>40</v>
      </c>
      <c r="P120" s="136">
        <f>O120*H120</f>
        <v>0</v>
      </c>
      <c r="Q120" s="136">
        <v>4.0000000000000003E-5</v>
      </c>
      <c r="R120" s="136">
        <f>Q120*H120</f>
        <v>4.6799999999999999E-4</v>
      </c>
      <c r="S120" s="136">
        <v>0</v>
      </c>
      <c r="T120" s="137">
        <f>S120*H120</f>
        <v>0</v>
      </c>
      <c r="AR120" s="138" t="s">
        <v>128</v>
      </c>
      <c r="AT120" s="138" t="s">
        <v>123</v>
      </c>
      <c r="AU120" s="138" t="s">
        <v>79</v>
      </c>
      <c r="AY120" s="17" t="s">
        <v>121</v>
      </c>
      <c r="BE120" s="139">
        <f>IF(N120="základní",J120,0)</f>
        <v>0</v>
      </c>
      <c r="BF120" s="139">
        <f>IF(N120="snížená",J120,0)</f>
        <v>0</v>
      </c>
      <c r="BG120" s="139">
        <f>IF(N120="zákl. přenesená",J120,0)</f>
        <v>0</v>
      </c>
      <c r="BH120" s="139">
        <f>IF(N120="sníž. přenesená",J120,0)</f>
        <v>0</v>
      </c>
      <c r="BI120" s="139">
        <f>IF(N120="nulová",J120,0)</f>
        <v>0</v>
      </c>
      <c r="BJ120" s="17" t="s">
        <v>77</v>
      </c>
      <c r="BK120" s="139">
        <f>ROUND(I120*H120,2)</f>
        <v>0</v>
      </c>
      <c r="BL120" s="17" t="s">
        <v>128</v>
      </c>
      <c r="BM120" s="138" t="s">
        <v>462</v>
      </c>
    </row>
    <row r="121" spans="2:65" s="1" customFormat="1" ht="11.25">
      <c r="B121" s="32"/>
      <c r="D121" s="140" t="s">
        <v>130</v>
      </c>
      <c r="F121" s="141" t="s">
        <v>255</v>
      </c>
      <c r="I121" s="142"/>
      <c r="L121" s="32"/>
      <c r="M121" s="143"/>
      <c r="T121" s="53"/>
      <c r="AT121" s="17" t="s">
        <v>130</v>
      </c>
      <c r="AU121" s="17" t="s">
        <v>79</v>
      </c>
    </row>
    <row r="122" spans="2:65" s="1" customFormat="1" ht="16.5" customHeight="1">
      <c r="B122" s="32"/>
      <c r="C122" s="127" t="s">
        <v>228</v>
      </c>
      <c r="D122" s="127" t="s">
        <v>123</v>
      </c>
      <c r="E122" s="128" t="s">
        <v>257</v>
      </c>
      <c r="F122" s="129" t="s">
        <v>258</v>
      </c>
      <c r="G122" s="130" t="s">
        <v>201</v>
      </c>
      <c r="H122" s="131">
        <v>0.15</v>
      </c>
      <c r="I122" s="132"/>
      <c r="J122" s="133">
        <f>ROUND(I122*H122,2)</f>
        <v>0</v>
      </c>
      <c r="K122" s="129" t="s">
        <v>127</v>
      </c>
      <c r="L122" s="32"/>
      <c r="M122" s="134" t="s">
        <v>19</v>
      </c>
      <c r="N122" s="135" t="s">
        <v>40</v>
      </c>
      <c r="P122" s="136">
        <f>O122*H122</f>
        <v>0</v>
      </c>
      <c r="Q122" s="136">
        <v>1.0383</v>
      </c>
      <c r="R122" s="136">
        <f>Q122*H122</f>
        <v>0.15574499999999999</v>
      </c>
      <c r="S122" s="136">
        <v>0</v>
      </c>
      <c r="T122" s="137">
        <f>S122*H122</f>
        <v>0</v>
      </c>
      <c r="AR122" s="138" t="s">
        <v>128</v>
      </c>
      <c r="AT122" s="138" t="s">
        <v>123</v>
      </c>
      <c r="AU122" s="138" t="s">
        <v>79</v>
      </c>
      <c r="AY122" s="17" t="s">
        <v>121</v>
      </c>
      <c r="BE122" s="139">
        <f>IF(N122="základní",J122,0)</f>
        <v>0</v>
      </c>
      <c r="BF122" s="139">
        <f>IF(N122="snížená",J122,0)</f>
        <v>0</v>
      </c>
      <c r="BG122" s="139">
        <f>IF(N122="zákl. přenesená",J122,0)</f>
        <v>0</v>
      </c>
      <c r="BH122" s="139">
        <f>IF(N122="sníž. přenesená",J122,0)</f>
        <v>0</v>
      </c>
      <c r="BI122" s="139">
        <f>IF(N122="nulová",J122,0)</f>
        <v>0</v>
      </c>
      <c r="BJ122" s="17" t="s">
        <v>77</v>
      </c>
      <c r="BK122" s="139">
        <f>ROUND(I122*H122,2)</f>
        <v>0</v>
      </c>
      <c r="BL122" s="17" t="s">
        <v>128</v>
      </c>
      <c r="BM122" s="138" t="s">
        <v>463</v>
      </c>
    </row>
    <row r="123" spans="2:65" s="1" customFormat="1" ht="11.25">
      <c r="B123" s="32"/>
      <c r="D123" s="140" t="s">
        <v>130</v>
      </c>
      <c r="F123" s="141" t="s">
        <v>260</v>
      </c>
      <c r="I123" s="142"/>
      <c r="L123" s="32"/>
      <c r="M123" s="143"/>
      <c r="T123" s="53"/>
      <c r="AT123" s="17" t="s">
        <v>130</v>
      </c>
      <c r="AU123" s="17" t="s">
        <v>79</v>
      </c>
    </row>
    <row r="124" spans="2:65" s="11" customFormat="1" ht="22.9" customHeight="1">
      <c r="B124" s="115"/>
      <c r="D124" s="116" t="s">
        <v>68</v>
      </c>
      <c r="E124" s="125" t="s">
        <v>198</v>
      </c>
      <c r="F124" s="125" t="s">
        <v>320</v>
      </c>
      <c r="I124" s="118"/>
      <c r="J124" s="126">
        <f>BK124</f>
        <v>0</v>
      </c>
      <c r="L124" s="115"/>
      <c r="M124" s="120"/>
      <c r="P124" s="121">
        <f>SUM(P125:P146)</f>
        <v>0</v>
      </c>
      <c r="R124" s="121">
        <f>SUM(R125:R146)</f>
        <v>40.063322820000003</v>
      </c>
      <c r="T124" s="122">
        <f>SUM(T125:T146)</f>
        <v>0</v>
      </c>
      <c r="AR124" s="116" t="s">
        <v>77</v>
      </c>
      <c r="AT124" s="123" t="s">
        <v>68</v>
      </c>
      <c r="AU124" s="123" t="s">
        <v>77</v>
      </c>
      <c r="AY124" s="116" t="s">
        <v>121</v>
      </c>
      <c r="BK124" s="124">
        <f>SUM(BK125:BK146)</f>
        <v>0</v>
      </c>
    </row>
    <row r="125" spans="2:65" s="1" customFormat="1" ht="16.5" customHeight="1">
      <c r="B125" s="32"/>
      <c r="C125" s="127" t="s">
        <v>234</v>
      </c>
      <c r="D125" s="127" t="s">
        <v>123</v>
      </c>
      <c r="E125" s="128" t="s">
        <v>464</v>
      </c>
      <c r="F125" s="129" t="s">
        <v>465</v>
      </c>
      <c r="G125" s="130" t="s">
        <v>354</v>
      </c>
      <c r="H125" s="131">
        <v>6</v>
      </c>
      <c r="I125" s="132"/>
      <c r="J125" s="133">
        <f>ROUND(I125*H125,2)</f>
        <v>0</v>
      </c>
      <c r="K125" s="129" t="s">
        <v>19</v>
      </c>
      <c r="L125" s="32"/>
      <c r="M125" s="134" t="s">
        <v>19</v>
      </c>
      <c r="N125" s="135" t="s">
        <v>40</v>
      </c>
      <c r="P125" s="136">
        <f>O125*H125</f>
        <v>0</v>
      </c>
      <c r="Q125" s="136">
        <v>0</v>
      </c>
      <c r="R125" s="136">
        <f>Q125*H125</f>
        <v>0</v>
      </c>
      <c r="S125" s="136">
        <v>0</v>
      </c>
      <c r="T125" s="137">
        <f>S125*H125</f>
        <v>0</v>
      </c>
      <c r="AR125" s="138" t="s">
        <v>128</v>
      </c>
      <c r="AT125" s="138" t="s">
        <v>123</v>
      </c>
      <c r="AU125" s="138" t="s">
        <v>79</v>
      </c>
      <c r="AY125" s="17" t="s">
        <v>121</v>
      </c>
      <c r="BE125" s="139">
        <f>IF(N125="základní",J125,0)</f>
        <v>0</v>
      </c>
      <c r="BF125" s="139">
        <f>IF(N125="snížená",J125,0)</f>
        <v>0</v>
      </c>
      <c r="BG125" s="139">
        <f>IF(N125="zákl. přenesená",J125,0)</f>
        <v>0</v>
      </c>
      <c r="BH125" s="139">
        <f>IF(N125="sníž. přenesená",J125,0)</f>
        <v>0</v>
      </c>
      <c r="BI125" s="139">
        <f>IF(N125="nulová",J125,0)</f>
        <v>0</v>
      </c>
      <c r="BJ125" s="17" t="s">
        <v>77</v>
      </c>
      <c r="BK125" s="139">
        <f>ROUND(I125*H125,2)</f>
        <v>0</v>
      </c>
      <c r="BL125" s="17" t="s">
        <v>128</v>
      </c>
      <c r="BM125" s="138" t="s">
        <v>466</v>
      </c>
    </row>
    <row r="126" spans="2:65" s="1" customFormat="1" ht="16.5" customHeight="1">
      <c r="B126" s="32"/>
      <c r="C126" s="127" t="s">
        <v>240</v>
      </c>
      <c r="D126" s="127" t="s">
        <v>123</v>
      </c>
      <c r="E126" s="128" t="s">
        <v>467</v>
      </c>
      <c r="F126" s="129" t="s">
        <v>468</v>
      </c>
      <c r="G126" s="130" t="s">
        <v>354</v>
      </c>
      <c r="H126" s="131">
        <v>6</v>
      </c>
      <c r="I126" s="132"/>
      <c r="J126" s="133">
        <f>ROUND(I126*H126,2)</f>
        <v>0</v>
      </c>
      <c r="K126" s="129" t="s">
        <v>19</v>
      </c>
      <c r="L126" s="32"/>
      <c r="M126" s="134" t="s">
        <v>19</v>
      </c>
      <c r="N126" s="135" t="s">
        <v>40</v>
      </c>
      <c r="P126" s="136">
        <f>O126*H126</f>
        <v>0</v>
      </c>
      <c r="Q126" s="136">
        <v>0</v>
      </c>
      <c r="R126" s="136">
        <f>Q126*H126</f>
        <v>0</v>
      </c>
      <c r="S126" s="136">
        <v>0</v>
      </c>
      <c r="T126" s="137">
        <f>S126*H126</f>
        <v>0</v>
      </c>
      <c r="AR126" s="138" t="s">
        <v>128</v>
      </c>
      <c r="AT126" s="138" t="s">
        <v>123</v>
      </c>
      <c r="AU126" s="138" t="s">
        <v>79</v>
      </c>
      <c r="AY126" s="17" t="s">
        <v>121</v>
      </c>
      <c r="BE126" s="139">
        <f>IF(N126="základní",J126,0)</f>
        <v>0</v>
      </c>
      <c r="BF126" s="139">
        <f>IF(N126="snížená",J126,0)</f>
        <v>0</v>
      </c>
      <c r="BG126" s="139">
        <f>IF(N126="zákl. přenesená",J126,0)</f>
        <v>0</v>
      </c>
      <c r="BH126" s="139">
        <f>IF(N126="sníž. přenesená",J126,0)</f>
        <v>0</v>
      </c>
      <c r="BI126" s="139">
        <f>IF(N126="nulová",J126,0)</f>
        <v>0</v>
      </c>
      <c r="BJ126" s="17" t="s">
        <v>77</v>
      </c>
      <c r="BK126" s="139">
        <f>ROUND(I126*H126,2)</f>
        <v>0</v>
      </c>
      <c r="BL126" s="17" t="s">
        <v>128</v>
      </c>
      <c r="BM126" s="138" t="s">
        <v>469</v>
      </c>
    </row>
    <row r="127" spans="2:65" s="1" customFormat="1" ht="16.5" customHeight="1">
      <c r="B127" s="32"/>
      <c r="C127" s="127" t="s">
        <v>245</v>
      </c>
      <c r="D127" s="127" t="s">
        <v>123</v>
      </c>
      <c r="E127" s="128" t="s">
        <v>470</v>
      </c>
      <c r="F127" s="129" t="s">
        <v>471</v>
      </c>
      <c r="G127" s="130" t="s">
        <v>164</v>
      </c>
      <c r="H127" s="131">
        <v>14.55</v>
      </c>
      <c r="I127" s="132"/>
      <c r="J127" s="133">
        <f>ROUND(I127*H127,2)</f>
        <v>0</v>
      </c>
      <c r="K127" s="129" t="s">
        <v>127</v>
      </c>
      <c r="L127" s="32"/>
      <c r="M127" s="134" t="s">
        <v>19</v>
      </c>
      <c r="N127" s="135" t="s">
        <v>40</v>
      </c>
      <c r="P127" s="136">
        <f>O127*H127</f>
        <v>0</v>
      </c>
      <c r="Q127" s="136">
        <v>2.5021499999999999</v>
      </c>
      <c r="R127" s="136">
        <f>Q127*H127</f>
        <v>36.406282500000003</v>
      </c>
      <c r="S127" s="136">
        <v>0</v>
      </c>
      <c r="T127" s="137">
        <f>S127*H127</f>
        <v>0</v>
      </c>
      <c r="AR127" s="138" t="s">
        <v>128</v>
      </c>
      <c r="AT127" s="138" t="s">
        <v>123</v>
      </c>
      <c r="AU127" s="138" t="s">
        <v>79</v>
      </c>
      <c r="AY127" s="17" t="s">
        <v>121</v>
      </c>
      <c r="BE127" s="139">
        <f>IF(N127="základní",J127,0)</f>
        <v>0</v>
      </c>
      <c r="BF127" s="139">
        <f>IF(N127="snížená",J127,0)</f>
        <v>0</v>
      </c>
      <c r="BG127" s="139">
        <f>IF(N127="zákl. přenesená",J127,0)</f>
        <v>0</v>
      </c>
      <c r="BH127" s="139">
        <f>IF(N127="sníž. přenesená",J127,0)</f>
        <v>0</v>
      </c>
      <c r="BI127" s="139">
        <f>IF(N127="nulová",J127,0)</f>
        <v>0</v>
      </c>
      <c r="BJ127" s="17" t="s">
        <v>77</v>
      </c>
      <c r="BK127" s="139">
        <f>ROUND(I127*H127,2)</f>
        <v>0</v>
      </c>
      <c r="BL127" s="17" t="s">
        <v>128</v>
      </c>
      <c r="BM127" s="138" t="s">
        <v>472</v>
      </c>
    </row>
    <row r="128" spans="2:65" s="1" customFormat="1" ht="11.25">
      <c r="B128" s="32"/>
      <c r="D128" s="140" t="s">
        <v>130</v>
      </c>
      <c r="F128" s="141" t="s">
        <v>473</v>
      </c>
      <c r="I128" s="142"/>
      <c r="L128" s="32"/>
      <c r="M128" s="143"/>
      <c r="T128" s="53"/>
      <c r="AT128" s="17" t="s">
        <v>130</v>
      </c>
      <c r="AU128" s="17" t="s">
        <v>79</v>
      </c>
    </row>
    <row r="129" spans="2:65" s="13" customFormat="1" ht="11.25">
      <c r="B129" s="151"/>
      <c r="D129" s="145" t="s">
        <v>132</v>
      </c>
      <c r="E129" s="152" t="s">
        <v>19</v>
      </c>
      <c r="F129" s="153" t="s">
        <v>474</v>
      </c>
      <c r="H129" s="154">
        <v>14.55</v>
      </c>
      <c r="I129" s="155"/>
      <c r="L129" s="151"/>
      <c r="M129" s="156"/>
      <c r="T129" s="157"/>
      <c r="AT129" s="152" t="s">
        <v>132</v>
      </c>
      <c r="AU129" s="152" t="s">
        <v>79</v>
      </c>
      <c r="AV129" s="13" t="s">
        <v>79</v>
      </c>
      <c r="AW129" s="13" t="s">
        <v>31</v>
      </c>
      <c r="AX129" s="13" t="s">
        <v>77</v>
      </c>
      <c r="AY129" s="152" t="s">
        <v>121</v>
      </c>
    </row>
    <row r="130" spans="2:65" s="1" customFormat="1" ht="16.5" customHeight="1">
      <c r="B130" s="32"/>
      <c r="C130" s="127" t="s">
        <v>251</v>
      </c>
      <c r="D130" s="127" t="s">
        <v>123</v>
      </c>
      <c r="E130" s="128" t="s">
        <v>475</v>
      </c>
      <c r="F130" s="129" t="s">
        <v>476</v>
      </c>
      <c r="G130" s="130" t="s">
        <v>164</v>
      </c>
      <c r="H130" s="131">
        <v>14.55</v>
      </c>
      <c r="I130" s="132"/>
      <c r="J130" s="133">
        <f>ROUND(I130*H130,2)</f>
        <v>0</v>
      </c>
      <c r="K130" s="129" t="s">
        <v>127</v>
      </c>
      <c r="L130" s="32"/>
      <c r="M130" s="134" t="s">
        <v>19</v>
      </c>
      <c r="N130" s="135" t="s">
        <v>40</v>
      </c>
      <c r="P130" s="136">
        <f>O130*H130</f>
        <v>0</v>
      </c>
      <c r="Q130" s="136">
        <v>0</v>
      </c>
      <c r="R130" s="136">
        <f>Q130*H130</f>
        <v>0</v>
      </c>
      <c r="S130" s="136">
        <v>0</v>
      </c>
      <c r="T130" s="137">
        <f>S130*H130</f>
        <v>0</v>
      </c>
      <c r="AR130" s="138" t="s">
        <v>128</v>
      </c>
      <c r="AT130" s="138" t="s">
        <v>123</v>
      </c>
      <c r="AU130" s="138" t="s">
        <v>79</v>
      </c>
      <c r="AY130" s="17" t="s">
        <v>121</v>
      </c>
      <c r="BE130" s="139">
        <f>IF(N130="základní",J130,0)</f>
        <v>0</v>
      </c>
      <c r="BF130" s="139">
        <f>IF(N130="snížená",J130,0)</f>
        <v>0</v>
      </c>
      <c r="BG130" s="139">
        <f>IF(N130="zákl. přenesená",J130,0)</f>
        <v>0</v>
      </c>
      <c r="BH130" s="139">
        <f>IF(N130="sníž. přenesená",J130,0)</f>
        <v>0</v>
      </c>
      <c r="BI130" s="139">
        <f>IF(N130="nulová",J130,0)</f>
        <v>0</v>
      </c>
      <c r="BJ130" s="17" t="s">
        <v>77</v>
      </c>
      <c r="BK130" s="139">
        <f>ROUND(I130*H130,2)</f>
        <v>0</v>
      </c>
      <c r="BL130" s="17" t="s">
        <v>128</v>
      </c>
      <c r="BM130" s="138" t="s">
        <v>477</v>
      </c>
    </row>
    <row r="131" spans="2:65" s="1" customFormat="1" ht="11.25">
      <c r="B131" s="32"/>
      <c r="D131" s="140" t="s">
        <v>130</v>
      </c>
      <c r="F131" s="141" t="s">
        <v>478</v>
      </c>
      <c r="I131" s="142"/>
      <c r="L131" s="32"/>
      <c r="M131" s="143"/>
      <c r="T131" s="53"/>
      <c r="AT131" s="17" t="s">
        <v>130</v>
      </c>
      <c r="AU131" s="17" t="s">
        <v>79</v>
      </c>
    </row>
    <row r="132" spans="2:65" s="1" customFormat="1" ht="16.5" customHeight="1">
      <c r="B132" s="32"/>
      <c r="C132" s="127" t="s">
        <v>256</v>
      </c>
      <c r="D132" s="127" t="s">
        <v>123</v>
      </c>
      <c r="E132" s="128" t="s">
        <v>479</v>
      </c>
      <c r="F132" s="129" t="s">
        <v>480</v>
      </c>
      <c r="G132" s="130" t="s">
        <v>126</v>
      </c>
      <c r="H132" s="131">
        <v>128.4</v>
      </c>
      <c r="I132" s="132"/>
      <c r="J132" s="133">
        <f>ROUND(I132*H132,2)</f>
        <v>0</v>
      </c>
      <c r="K132" s="129" t="s">
        <v>127</v>
      </c>
      <c r="L132" s="32"/>
      <c r="M132" s="134" t="s">
        <v>19</v>
      </c>
      <c r="N132" s="135" t="s">
        <v>40</v>
      </c>
      <c r="P132" s="136">
        <f>O132*H132</f>
        <v>0</v>
      </c>
      <c r="Q132" s="136">
        <v>1.5180000000000001E-2</v>
      </c>
      <c r="R132" s="136">
        <f>Q132*H132</f>
        <v>1.9491120000000002</v>
      </c>
      <c r="S132" s="136">
        <v>0</v>
      </c>
      <c r="T132" s="137">
        <f>S132*H132</f>
        <v>0</v>
      </c>
      <c r="AR132" s="138" t="s">
        <v>128</v>
      </c>
      <c r="AT132" s="138" t="s">
        <v>123</v>
      </c>
      <c r="AU132" s="138" t="s">
        <v>79</v>
      </c>
      <c r="AY132" s="17" t="s">
        <v>121</v>
      </c>
      <c r="BE132" s="139">
        <f>IF(N132="základní",J132,0)</f>
        <v>0</v>
      </c>
      <c r="BF132" s="139">
        <f>IF(N132="snížená",J132,0)</f>
        <v>0</v>
      </c>
      <c r="BG132" s="139">
        <f>IF(N132="zákl. přenesená",J132,0)</f>
        <v>0</v>
      </c>
      <c r="BH132" s="139">
        <f>IF(N132="sníž. přenesená",J132,0)</f>
        <v>0</v>
      </c>
      <c r="BI132" s="139">
        <f>IF(N132="nulová",J132,0)</f>
        <v>0</v>
      </c>
      <c r="BJ132" s="17" t="s">
        <v>77</v>
      </c>
      <c r="BK132" s="139">
        <f>ROUND(I132*H132,2)</f>
        <v>0</v>
      </c>
      <c r="BL132" s="17" t="s">
        <v>128</v>
      </c>
      <c r="BM132" s="138" t="s">
        <v>481</v>
      </c>
    </row>
    <row r="133" spans="2:65" s="1" customFormat="1" ht="11.25">
      <c r="B133" s="32"/>
      <c r="D133" s="140" t="s">
        <v>130</v>
      </c>
      <c r="F133" s="141" t="s">
        <v>482</v>
      </c>
      <c r="I133" s="142"/>
      <c r="L133" s="32"/>
      <c r="M133" s="143"/>
      <c r="T133" s="53"/>
      <c r="AT133" s="17" t="s">
        <v>130</v>
      </c>
      <c r="AU133" s="17" t="s">
        <v>79</v>
      </c>
    </row>
    <row r="134" spans="2:65" s="13" customFormat="1" ht="11.25">
      <c r="B134" s="151"/>
      <c r="D134" s="145" t="s">
        <v>132</v>
      </c>
      <c r="E134" s="152" t="s">
        <v>19</v>
      </c>
      <c r="F134" s="153" t="s">
        <v>483</v>
      </c>
      <c r="H134" s="154">
        <v>128.4</v>
      </c>
      <c r="I134" s="155"/>
      <c r="L134" s="151"/>
      <c r="M134" s="156"/>
      <c r="T134" s="157"/>
      <c r="AT134" s="152" t="s">
        <v>132</v>
      </c>
      <c r="AU134" s="152" t="s">
        <v>79</v>
      </c>
      <c r="AV134" s="13" t="s">
        <v>79</v>
      </c>
      <c r="AW134" s="13" t="s">
        <v>31</v>
      </c>
      <c r="AX134" s="13" t="s">
        <v>77</v>
      </c>
      <c r="AY134" s="152" t="s">
        <v>121</v>
      </c>
    </row>
    <row r="135" spans="2:65" s="1" customFormat="1" ht="16.5" customHeight="1">
      <c r="B135" s="32"/>
      <c r="C135" s="127" t="s">
        <v>264</v>
      </c>
      <c r="D135" s="127" t="s">
        <v>123</v>
      </c>
      <c r="E135" s="128" t="s">
        <v>484</v>
      </c>
      <c r="F135" s="129" t="s">
        <v>485</v>
      </c>
      <c r="G135" s="130" t="s">
        <v>126</v>
      </c>
      <c r="H135" s="131">
        <v>128.4</v>
      </c>
      <c r="I135" s="132"/>
      <c r="J135" s="133">
        <f>ROUND(I135*H135,2)</f>
        <v>0</v>
      </c>
      <c r="K135" s="129" t="s">
        <v>127</v>
      </c>
      <c r="L135" s="32"/>
      <c r="M135" s="134" t="s">
        <v>19</v>
      </c>
      <c r="N135" s="135" t="s">
        <v>40</v>
      </c>
      <c r="P135" s="136">
        <f>O135*H135</f>
        <v>0</v>
      </c>
      <c r="Q135" s="136">
        <v>0</v>
      </c>
      <c r="R135" s="136">
        <f>Q135*H135</f>
        <v>0</v>
      </c>
      <c r="S135" s="136">
        <v>0</v>
      </c>
      <c r="T135" s="137">
        <f>S135*H135</f>
        <v>0</v>
      </c>
      <c r="AR135" s="138" t="s">
        <v>128</v>
      </c>
      <c r="AT135" s="138" t="s">
        <v>123</v>
      </c>
      <c r="AU135" s="138" t="s">
        <v>79</v>
      </c>
      <c r="AY135" s="17" t="s">
        <v>121</v>
      </c>
      <c r="BE135" s="139">
        <f>IF(N135="základní",J135,0)</f>
        <v>0</v>
      </c>
      <c r="BF135" s="139">
        <f>IF(N135="snížená",J135,0)</f>
        <v>0</v>
      </c>
      <c r="BG135" s="139">
        <f>IF(N135="zákl. přenesená",J135,0)</f>
        <v>0</v>
      </c>
      <c r="BH135" s="139">
        <f>IF(N135="sníž. přenesená",J135,0)</f>
        <v>0</v>
      </c>
      <c r="BI135" s="139">
        <f>IF(N135="nulová",J135,0)</f>
        <v>0</v>
      </c>
      <c r="BJ135" s="17" t="s">
        <v>77</v>
      </c>
      <c r="BK135" s="139">
        <f>ROUND(I135*H135,2)</f>
        <v>0</v>
      </c>
      <c r="BL135" s="17" t="s">
        <v>128</v>
      </c>
      <c r="BM135" s="138" t="s">
        <v>486</v>
      </c>
    </row>
    <row r="136" spans="2:65" s="1" customFormat="1" ht="11.25">
      <c r="B136" s="32"/>
      <c r="D136" s="140" t="s">
        <v>130</v>
      </c>
      <c r="F136" s="141" t="s">
        <v>487</v>
      </c>
      <c r="I136" s="142"/>
      <c r="L136" s="32"/>
      <c r="M136" s="143"/>
      <c r="T136" s="53"/>
      <c r="AT136" s="17" t="s">
        <v>130</v>
      </c>
      <c r="AU136" s="17" t="s">
        <v>79</v>
      </c>
    </row>
    <row r="137" spans="2:65" s="1" customFormat="1" ht="16.5" customHeight="1">
      <c r="B137" s="32"/>
      <c r="C137" s="127" t="s">
        <v>7</v>
      </c>
      <c r="D137" s="127" t="s">
        <v>123</v>
      </c>
      <c r="E137" s="128" t="s">
        <v>488</v>
      </c>
      <c r="F137" s="129" t="s">
        <v>489</v>
      </c>
      <c r="G137" s="130" t="s">
        <v>126</v>
      </c>
      <c r="H137" s="131">
        <v>128.4</v>
      </c>
      <c r="I137" s="132"/>
      <c r="J137" s="133">
        <f>ROUND(I137*H137,2)</f>
        <v>0</v>
      </c>
      <c r="K137" s="129" t="s">
        <v>127</v>
      </c>
      <c r="L137" s="32"/>
      <c r="M137" s="134" t="s">
        <v>19</v>
      </c>
      <c r="N137" s="135" t="s">
        <v>40</v>
      </c>
      <c r="P137" s="136">
        <f>O137*H137</f>
        <v>0</v>
      </c>
      <c r="Q137" s="136">
        <v>0</v>
      </c>
      <c r="R137" s="136">
        <f>Q137*H137</f>
        <v>0</v>
      </c>
      <c r="S137" s="136">
        <v>0</v>
      </c>
      <c r="T137" s="137">
        <f>S137*H137</f>
        <v>0</v>
      </c>
      <c r="AR137" s="138" t="s">
        <v>128</v>
      </c>
      <c r="AT137" s="138" t="s">
        <v>123</v>
      </c>
      <c r="AU137" s="138" t="s">
        <v>79</v>
      </c>
      <c r="AY137" s="17" t="s">
        <v>121</v>
      </c>
      <c r="BE137" s="139">
        <f>IF(N137="základní",J137,0)</f>
        <v>0</v>
      </c>
      <c r="BF137" s="139">
        <f>IF(N137="snížená",J137,0)</f>
        <v>0</v>
      </c>
      <c r="BG137" s="139">
        <f>IF(N137="zákl. přenesená",J137,0)</f>
        <v>0</v>
      </c>
      <c r="BH137" s="139">
        <f>IF(N137="sníž. přenesená",J137,0)</f>
        <v>0</v>
      </c>
      <c r="BI137" s="139">
        <f>IF(N137="nulová",J137,0)</f>
        <v>0</v>
      </c>
      <c r="BJ137" s="17" t="s">
        <v>77</v>
      </c>
      <c r="BK137" s="139">
        <f>ROUND(I137*H137,2)</f>
        <v>0</v>
      </c>
      <c r="BL137" s="17" t="s">
        <v>128</v>
      </c>
      <c r="BM137" s="138" t="s">
        <v>490</v>
      </c>
    </row>
    <row r="138" spans="2:65" s="1" customFormat="1" ht="11.25">
      <c r="B138" s="32"/>
      <c r="D138" s="140" t="s">
        <v>130</v>
      </c>
      <c r="F138" s="141" t="s">
        <v>491</v>
      </c>
      <c r="I138" s="142"/>
      <c r="L138" s="32"/>
      <c r="M138" s="143"/>
      <c r="T138" s="53"/>
      <c r="AT138" s="17" t="s">
        <v>130</v>
      </c>
      <c r="AU138" s="17" t="s">
        <v>79</v>
      </c>
    </row>
    <row r="139" spans="2:65" s="13" customFormat="1" ht="11.25">
      <c r="B139" s="151"/>
      <c r="D139" s="145" t="s">
        <v>132</v>
      </c>
      <c r="E139" s="152" t="s">
        <v>19</v>
      </c>
      <c r="F139" s="153" t="s">
        <v>483</v>
      </c>
      <c r="H139" s="154">
        <v>128.4</v>
      </c>
      <c r="I139" s="155"/>
      <c r="L139" s="151"/>
      <c r="M139" s="156"/>
      <c r="T139" s="157"/>
      <c r="AT139" s="152" t="s">
        <v>132</v>
      </c>
      <c r="AU139" s="152" t="s">
        <v>79</v>
      </c>
      <c r="AV139" s="13" t="s">
        <v>79</v>
      </c>
      <c r="AW139" s="13" t="s">
        <v>31</v>
      </c>
      <c r="AX139" s="13" t="s">
        <v>77</v>
      </c>
      <c r="AY139" s="152" t="s">
        <v>121</v>
      </c>
    </row>
    <row r="140" spans="2:65" s="1" customFormat="1" ht="16.5" customHeight="1">
      <c r="B140" s="32"/>
      <c r="C140" s="127" t="s">
        <v>275</v>
      </c>
      <c r="D140" s="127" t="s">
        <v>123</v>
      </c>
      <c r="E140" s="128" t="s">
        <v>492</v>
      </c>
      <c r="F140" s="129" t="s">
        <v>485</v>
      </c>
      <c r="G140" s="130" t="s">
        <v>126</v>
      </c>
      <c r="H140" s="131">
        <v>128.4</v>
      </c>
      <c r="I140" s="132"/>
      <c r="J140" s="133">
        <f>ROUND(I140*H140,2)</f>
        <v>0</v>
      </c>
      <c r="K140" s="129" t="s">
        <v>127</v>
      </c>
      <c r="L140" s="32"/>
      <c r="M140" s="134" t="s">
        <v>19</v>
      </c>
      <c r="N140" s="135" t="s">
        <v>40</v>
      </c>
      <c r="P140" s="136">
        <f>O140*H140</f>
        <v>0</v>
      </c>
      <c r="Q140" s="136">
        <v>0</v>
      </c>
      <c r="R140" s="136">
        <f>Q140*H140</f>
        <v>0</v>
      </c>
      <c r="S140" s="136">
        <v>0</v>
      </c>
      <c r="T140" s="137">
        <f>S140*H140</f>
        <v>0</v>
      </c>
      <c r="AR140" s="138" t="s">
        <v>128</v>
      </c>
      <c r="AT140" s="138" t="s">
        <v>123</v>
      </c>
      <c r="AU140" s="138" t="s">
        <v>79</v>
      </c>
      <c r="AY140" s="17" t="s">
        <v>121</v>
      </c>
      <c r="BE140" s="139">
        <f>IF(N140="základní",J140,0)</f>
        <v>0</v>
      </c>
      <c r="BF140" s="139">
        <f>IF(N140="snížená",J140,0)</f>
        <v>0</v>
      </c>
      <c r="BG140" s="139">
        <f>IF(N140="zákl. přenesená",J140,0)</f>
        <v>0</v>
      </c>
      <c r="BH140" s="139">
        <f>IF(N140="sníž. přenesená",J140,0)</f>
        <v>0</v>
      </c>
      <c r="BI140" s="139">
        <f>IF(N140="nulová",J140,0)</f>
        <v>0</v>
      </c>
      <c r="BJ140" s="17" t="s">
        <v>77</v>
      </c>
      <c r="BK140" s="139">
        <f>ROUND(I140*H140,2)</f>
        <v>0</v>
      </c>
      <c r="BL140" s="17" t="s">
        <v>128</v>
      </c>
      <c r="BM140" s="138" t="s">
        <v>493</v>
      </c>
    </row>
    <row r="141" spans="2:65" s="1" customFormat="1" ht="11.25">
      <c r="B141" s="32"/>
      <c r="D141" s="140" t="s">
        <v>130</v>
      </c>
      <c r="F141" s="141" t="s">
        <v>494</v>
      </c>
      <c r="I141" s="142"/>
      <c r="L141" s="32"/>
      <c r="M141" s="143"/>
      <c r="T141" s="53"/>
      <c r="AT141" s="17" t="s">
        <v>130</v>
      </c>
      <c r="AU141" s="17" t="s">
        <v>79</v>
      </c>
    </row>
    <row r="142" spans="2:65" s="1" customFormat="1" ht="16.5" customHeight="1">
      <c r="B142" s="32"/>
      <c r="C142" s="127" t="s">
        <v>280</v>
      </c>
      <c r="D142" s="127" t="s">
        <v>123</v>
      </c>
      <c r="E142" s="128" t="s">
        <v>495</v>
      </c>
      <c r="F142" s="129" t="s">
        <v>496</v>
      </c>
      <c r="G142" s="130" t="s">
        <v>201</v>
      </c>
      <c r="H142" s="131">
        <v>1.6240000000000001</v>
      </c>
      <c r="I142" s="132"/>
      <c r="J142" s="133">
        <f>ROUND(I142*H142,2)</f>
        <v>0</v>
      </c>
      <c r="K142" s="129" t="s">
        <v>127</v>
      </c>
      <c r="L142" s="32"/>
      <c r="M142" s="134" t="s">
        <v>19</v>
      </c>
      <c r="N142" s="135" t="s">
        <v>40</v>
      </c>
      <c r="P142" s="136">
        <f>O142*H142</f>
        <v>0</v>
      </c>
      <c r="Q142" s="136">
        <v>1.0516799999999999</v>
      </c>
      <c r="R142" s="136">
        <f>Q142*H142</f>
        <v>1.7079283199999999</v>
      </c>
      <c r="S142" s="136">
        <v>0</v>
      </c>
      <c r="T142" s="137">
        <f>S142*H142</f>
        <v>0</v>
      </c>
      <c r="AR142" s="138" t="s">
        <v>128</v>
      </c>
      <c r="AT142" s="138" t="s">
        <v>123</v>
      </c>
      <c r="AU142" s="138" t="s">
        <v>79</v>
      </c>
      <c r="AY142" s="17" t="s">
        <v>121</v>
      </c>
      <c r="BE142" s="139">
        <f>IF(N142="základní",J142,0)</f>
        <v>0</v>
      </c>
      <c r="BF142" s="139">
        <f>IF(N142="snížená",J142,0)</f>
        <v>0</v>
      </c>
      <c r="BG142" s="139">
        <f>IF(N142="zákl. přenesená",J142,0)</f>
        <v>0</v>
      </c>
      <c r="BH142" s="139">
        <f>IF(N142="sníž. přenesená",J142,0)</f>
        <v>0</v>
      </c>
      <c r="BI142" s="139">
        <f>IF(N142="nulová",J142,0)</f>
        <v>0</v>
      </c>
      <c r="BJ142" s="17" t="s">
        <v>77</v>
      </c>
      <c r="BK142" s="139">
        <f>ROUND(I142*H142,2)</f>
        <v>0</v>
      </c>
      <c r="BL142" s="17" t="s">
        <v>128</v>
      </c>
      <c r="BM142" s="138" t="s">
        <v>497</v>
      </c>
    </row>
    <row r="143" spans="2:65" s="1" customFormat="1" ht="11.25">
      <c r="B143" s="32"/>
      <c r="D143" s="140" t="s">
        <v>130</v>
      </c>
      <c r="F143" s="141" t="s">
        <v>498</v>
      </c>
      <c r="I143" s="142"/>
      <c r="L143" s="32"/>
      <c r="M143" s="143"/>
      <c r="T143" s="53"/>
      <c r="AT143" s="17" t="s">
        <v>130</v>
      </c>
      <c r="AU143" s="17" t="s">
        <v>79</v>
      </c>
    </row>
    <row r="144" spans="2:65" s="13" customFormat="1" ht="11.25">
      <c r="B144" s="151"/>
      <c r="D144" s="145" t="s">
        <v>132</v>
      </c>
      <c r="E144" s="152" t="s">
        <v>19</v>
      </c>
      <c r="F144" s="153" t="s">
        <v>499</v>
      </c>
      <c r="H144" s="154">
        <v>1.6240000000000001</v>
      </c>
      <c r="I144" s="155"/>
      <c r="L144" s="151"/>
      <c r="M144" s="156"/>
      <c r="T144" s="157"/>
      <c r="AT144" s="152" t="s">
        <v>132</v>
      </c>
      <c r="AU144" s="152" t="s">
        <v>79</v>
      </c>
      <c r="AV144" s="13" t="s">
        <v>79</v>
      </c>
      <c r="AW144" s="13" t="s">
        <v>31</v>
      </c>
      <c r="AX144" s="13" t="s">
        <v>77</v>
      </c>
      <c r="AY144" s="152" t="s">
        <v>121</v>
      </c>
    </row>
    <row r="145" spans="2:65" s="1" customFormat="1" ht="16.5" customHeight="1">
      <c r="B145" s="32"/>
      <c r="C145" s="127" t="s">
        <v>287</v>
      </c>
      <c r="D145" s="127" t="s">
        <v>123</v>
      </c>
      <c r="E145" s="128" t="s">
        <v>500</v>
      </c>
      <c r="F145" s="129" t="s">
        <v>501</v>
      </c>
      <c r="G145" s="130" t="s">
        <v>201</v>
      </c>
      <c r="H145" s="131">
        <v>1.6240000000000001</v>
      </c>
      <c r="I145" s="132"/>
      <c r="J145" s="133">
        <f>ROUND(I145*H145,2)</f>
        <v>0</v>
      </c>
      <c r="K145" s="129" t="s">
        <v>127</v>
      </c>
      <c r="L145" s="32"/>
      <c r="M145" s="134" t="s">
        <v>19</v>
      </c>
      <c r="N145" s="135" t="s">
        <v>40</v>
      </c>
      <c r="P145" s="136">
        <f>O145*H145</f>
        <v>0</v>
      </c>
      <c r="Q145" s="136">
        <v>0</v>
      </c>
      <c r="R145" s="136">
        <f>Q145*H145</f>
        <v>0</v>
      </c>
      <c r="S145" s="136">
        <v>0</v>
      </c>
      <c r="T145" s="137">
        <f>S145*H145</f>
        <v>0</v>
      </c>
      <c r="AR145" s="138" t="s">
        <v>128</v>
      </c>
      <c r="AT145" s="138" t="s">
        <v>123</v>
      </c>
      <c r="AU145" s="138" t="s">
        <v>79</v>
      </c>
      <c r="AY145" s="17" t="s">
        <v>121</v>
      </c>
      <c r="BE145" s="139">
        <f>IF(N145="základní",J145,0)</f>
        <v>0</v>
      </c>
      <c r="BF145" s="139">
        <f>IF(N145="snížená",J145,0)</f>
        <v>0</v>
      </c>
      <c r="BG145" s="139">
        <f>IF(N145="zákl. přenesená",J145,0)</f>
        <v>0</v>
      </c>
      <c r="BH145" s="139">
        <f>IF(N145="sníž. přenesená",J145,0)</f>
        <v>0</v>
      </c>
      <c r="BI145" s="139">
        <f>IF(N145="nulová",J145,0)</f>
        <v>0</v>
      </c>
      <c r="BJ145" s="17" t="s">
        <v>77</v>
      </c>
      <c r="BK145" s="139">
        <f>ROUND(I145*H145,2)</f>
        <v>0</v>
      </c>
      <c r="BL145" s="17" t="s">
        <v>128</v>
      </c>
      <c r="BM145" s="138" t="s">
        <v>502</v>
      </c>
    </row>
    <row r="146" spans="2:65" s="1" customFormat="1" ht="11.25">
      <c r="B146" s="32"/>
      <c r="D146" s="140" t="s">
        <v>130</v>
      </c>
      <c r="F146" s="141" t="s">
        <v>503</v>
      </c>
      <c r="I146" s="142"/>
      <c r="L146" s="32"/>
      <c r="M146" s="143"/>
      <c r="T146" s="53"/>
      <c r="AT146" s="17" t="s">
        <v>130</v>
      </c>
      <c r="AU146" s="17" t="s">
        <v>79</v>
      </c>
    </row>
    <row r="147" spans="2:65" s="11" customFormat="1" ht="22.9" customHeight="1">
      <c r="B147" s="115"/>
      <c r="D147" s="116" t="s">
        <v>68</v>
      </c>
      <c r="E147" s="125" t="s">
        <v>390</v>
      </c>
      <c r="F147" s="125" t="s">
        <v>391</v>
      </c>
      <c r="I147" s="118"/>
      <c r="J147" s="126">
        <f>BK147</f>
        <v>0</v>
      </c>
      <c r="L147" s="115"/>
      <c r="M147" s="120"/>
      <c r="P147" s="121">
        <f>SUM(P148:P151)</f>
        <v>0</v>
      </c>
      <c r="R147" s="121">
        <f>SUM(R148:R151)</f>
        <v>0</v>
      </c>
      <c r="T147" s="122">
        <f>SUM(T148:T151)</f>
        <v>0</v>
      </c>
      <c r="AR147" s="116" t="s">
        <v>77</v>
      </c>
      <c r="AT147" s="123" t="s">
        <v>68</v>
      </c>
      <c r="AU147" s="123" t="s">
        <v>77</v>
      </c>
      <c r="AY147" s="116" t="s">
        <v>121</v>
      </c>
      <c r="BK147" s="124">
        <f>SUM(BK148:BK151)</f>
        <v>0</v>
      </c>
    </row>
    <row r="148" spans="2:65" s="1" customFormat="1" ht="37.9" customHeight="1">
      <c r="B148" s="32"/>
      <c r="C148" s="127" t="s">
        <v>297</v>
      </c>
      <c r="D148" s="127" t="s">
        <v>123</v>
      </c>
      <c r="E148" s="128" t="s">
        <v>504</v>
      </c>
      <c r="F148" s="129" t="s">
        <v>505</v>
      </c>
      <c r="G148" s="130" t="s">
        <v>201</v>
      </c>
      <c r="H148" s="131">
        <v>66.328000000000003</v>
      </c>
      <c r="I148" s="132"/>
      <c r="J148" s="133">
        <f>ROUND(I148*H148,2)</f>
        <v>0</v>
      </c>
      <c r="K148" s="129" t="s">
        <v>127</v>
      </c>
      <c r="L148" s="32"/>
      <c r="M148" s="134" t="s">
        <v>19</v>
      </c>
      <c r="N148" s="135" t="s">
        <v>40</v>
      </c>
      <c r="P148" s="136">
        <f>O148*H148</f>
        <v>0</v>
      </c>
      <c r="Q148" s="136">
        <v>0</v>
      </c>
      <c r="R148" s="136">
        <f>Q148*H148</f>
        <v>0</v>
      </c>
      <c r="S148" s="136">
        <v>0</v>
      </c>
      <c r="T148" s="137">
        <f>S148*H148</f>
        <v>0</v>
      </c>
      <c r="AR148" s="138" t="s">
        <v>128</v>
      </c>
      <c r="AT148" s="138" t="s">
        <v>123</v>
      </c>
      <c r="AU148" s="138" t="s">
        <v>79</v>
      </c>
      <c r="AY148" s="17" t="s">
        <v>121</v>
      </c>
      <c r="BE148" s="139">
        <f>IF(N148="základní",J148,0)</f>
        <v>0</v>
      </c>
      <c r="BF148" s="139">
        <f>IF(N148="snížená",J148,0)</f>
        <v>0</v>
      </c>
      <c r="BG148" s="139">
        <f>IF(N148="zákl. přenesená",J148,0)</f>
        <v>0</v>
      </c>
      <c r="BH148" s="139">
        <f>IF(N148="sníž. přenesená",J148,0)</f>
        <v>0</v>
      </c>
      <c r="BI148" s="139">
        <f>IF(N148="nulová",J148,0)</f>
        <v>0</v>
      </c>
      <c r="BJ148" s="17" t="s">
        <v>77</v>
      </c>
      <c r="BK148" s="139">
        <f>ROUND(I148*H148,2)</f>
        <v>0</v>
      </c>
      <c r="BL148" s="17" t="s">
        <v>128</v>
      </c>
      <c r="BM148" s="138" t="s">
        <v>506</v>
      </c>
    </row>
    <row r="149" spans="2:65" s="1" customFormat="1" ht="11.25">
      <c r="B149" s="32"/>
      <c r="D149" s="140" t="s">
        <v>130</v>
      </c>
      <c r="F149" s="141" t="s">
        <v>507</v>
      </c>
      <c r="I149" s="142"/>
      <c r="L149" s="32"/>
      <c r="M149" s="143"/>
      <c r="T149" s="53"/>
      <c r="AT149" s="17" t="s">
        <v>130</v>
      </c>
      <c r="AU149" s="17" t="s">
        <v>79</v>
      </c>
    </row>
    <row r="150" spans="2:65" s="1" customFormat="1" ht="37.9" customHeight="1">
      <c r="B150" s="32"/>
      <c r="C150" s="127" t="s">
        <v>302</v>
      </c>
      <c r="D150" s="127" t="s">
        <v>123</v>
      </c>
      <c r="E150" s="128" t="s">
        <v>508</v>
      </c>
      <c r="F150" s="129" t="s">
        <v>509</v>
      </c>
      <c r="G150" s="130" t="s">
        <v>201</v>
      </c>
      <c r="H150" s="131">
        <v>66.328000000000003</v>
      </c>
      <c r="I150" s="132"/>
      <c r="J150" s="133">
        <f>ROUND(I150*H150,2)</f>
        <v>0</v>
      </c>
      <c r="K150" s="129" t="s">
        <v>127</v>
      </c>
      <c r="L150" s="32"/>
      <c r="M150" s="134" t="s">
        <v>19</v>
      </c>
      <c r="N150" s="135" t="s">
        <v>40</v>
      </c>
      <c r="P150" s="136">
        <f>O150*H150</f>
        <v>0</v>
      </c>
      <c r="Q150" s="136">
        <v>0</v>
      </c>
      <c r="R150" s="136">
        <f>Q150*H150</f>
        <v>0</v>
      </c>
      <c r="S150" s="136">
        <v>0</v>
      </c>
      <c r="T150" s="137">
        <f>S150*H150</f>
        <v>0</v>
      </c>
      <c r="AR150" s="138" t="s">
        <v>128</v>
      </c>
      <c r="AT150" s="138" t="s">
        <v>123</v>
      </c>
      <c r="AU150" s="138" t="s">
        <v>79</v>
      </c>
      <c r="AY150" s="17" t="s">
        <v>121</v>
      </c>
      <c r="BE150" s="139">
        <f>IF(N150="základní",J150,0)</f>
        <v>0</v>
      </c>
      <c r="BF150" s="139">
        <f>IF(N150="snížená",J150,0)</f>
        <v>0</v>
      </c>
      <c r="BG150" s="139">
        <f>IF(N150="zákl. přenesená",J150,0)</f>
        <v>0</v>
      </c>
      <c r="BH150" s="139">
        <f>IF(N150="sníž. přenesená",J150,0)</f>
        <v>0</v>
      </c>
      <c r="BI150" s="139">
        <f>IF(N150="nulová",J150,0)</f>
        <v>0</v>
      </c>
      <c r="BJ150" s="17" t="s">
        <v>77</v>
      </c>
      <c r="BK150" s="139">
        <f>ROUND(I150*H150,2)</f>
        <v>0</v>
      </c>
      <c r="BL150" s="17" t="s">
        <v>128</v>
      </c>
      <c r="BM150" s="138" t="s">
        <v>510</v>
      </c>
    </row>
    <row r="151" spans="2:65" s="1" customFormat="1" ht="11.25">
      <c r="B151" s="32"/>
      <c r="D151" s="140" t="s">
        <v>130</v>
      </c>
      <c r="F151" s="141" t="s">
        <v>511</v>
      </c>
      <c r="I151" s="142"/>
      <c r="L151" s="32"/>
      <c r="M151" s="179"/>
      <c r="N151" s="180"/>
      <c r="O151" s="180"/>
      <c r="P151" s="180"/>
      <c r="Q151" s="180"/>
      <c r="R151" s="180"/>
      <c r="S151" s="180"/>
      <c r="T151" s="181"/>
      <c r="AT151" s="17" t="s">
        <v>130</v>
      </c>
      <c r="AU151" s="17" t="s">
        <v>79</v>
      </c>
    </row>
    <row r="152" spans="2:65" s="1" customFormat="1" ht="6.95" customHeight="1">
      <c r="B152" s="41"/>
      <c r="C152" s="42"/>
      <c r="D152" s="42"/>
      <c r="E152" s="42"/>
      <c r="F152" s="42"/>
      <c r="G152" s="42"/>
      <c r="H152" s="42"/>
      <c r="I152" s="42"/>
      <c r="J152" s="42"/>
      <c r="K152" s="42"/>
      <c r="L152" s="32"/>
    </row>
  </sheetData>
  <sheetProtection algorithmName="SHA-512" hashValue="bbTGBpbD2AL4RVc8WaVTwLhUL9YUqgJ9II0PpZnJu5Q8IgGXoUqCG9liDs3ktS57Mcc3MXczmJTPTf4fLCed6A==" saltValue="SqJsHGS9FibRbUMCHFaj7yyWt1KdCzujpqHaz+TxlBZ46Mq3q+3gG0zFw4SpidZlfeIkCS+GkkaAHY8JKI0yJQ==" spinCount="100000" sheet="1" objects="1" scenarios="1" formatColumns="0" formatRows="0" autoFilter="0"/>
  <autoFilter ref="C83:K151" xr:uid="{00000000-0009-0000-0000-000002000000}"/>
  <mergeCells count="9">
    <mergeCell ref="E50:H50"/>
    <mergeCell ref="E74:H74"/>
    <mergeCell ref="E76:H76"/>
    <mergeCell ref="L2:V2"/>
    <mergeCell ref="E7:H7"/>
    <mergeCell ref="E9:H9"/>
    <mergeCell ref="E18:H18"/>
    <mergeCell ref="E27:H27"/>
    <mergeCell ref="E48:H48"/>
  </mergeCells>
  <hyperlinks>
    <hyperlink ref="F88" r:id="rId1" xr:uid="{00000000-0004-0000-0200-000000000000}"/>
    <hyperlink ref="F91" r:id="rId2" xr:uid="{00000000-0004-0000-0200-000001000000}"/>
    <hyperlink ref="F93" r:id="rId3" xr:uid="{00000000-0004-0000-0200-000002000000}"/>
    <hyperlink ref="F97" r:id="rId4" xr:uid="{00000000-0004-0000-0200-000003000000}"/>
    <hyperlink ref="F99" r:id="rId5" xr:uid="{00000000-0004-0000-0200-000004000000}"/>
    <hyperlink ref="F101" r:id="rId6" xr:uid="{00000000-0004-0000-0200-000005000000}"/>
    <hyperlink ref="F104" r:id="rId7" xr:uid="{00000000-0004-0000-0200-000006000000}"/>
    <hyperlink ref="F109" r:id="rId8" xr:uid="{00000000-0004-0000-0200-000007000000}"/>
    <hyperlink ref="F115" r:id="rId9" xr:uid="{00000000-0004-0000-0200-000008000000}"/>
    <hyperlink ref="F118" r:id="rId10" xr:uid="{00000000-0004-0000-0200-000009000000}"/>
    <hyperlink ref="F121" r:id="rId11" xr:uid="{00000000-0004-0000-0200-00000A000000}"/>
    <hyperlink ref="F123" r:id="rId12" xr:uid="{00000000-0004-0000-0200-00000B000000}"/>
    <hyperlink ref="F128" r:id="rId13" xr:uid="{00000000-0004-0000-0200-00000C000000}"/>
    <hyperlink ref="F131" r:id="rId14" xr:uid="{00000000-0004-0000-0200-00000D000000}"/>
    <hyperlink ref="F133" r:id="rId15" xr:uid="{00000000-0004-0000-0200-00000E000000}"/>
    <hyperlink ref="F136" r:id="rId16" xr:uid="{00000000-0004-0000-0200-00000F000000}"/>
    <hyperlink ref="F138" r:id="rId17" xr:uid="{00000000-0004-0000-0200-000010000000}"/>
    <hyperlink ref="F141" r:id="rId18" xr:uid="{00000000-0004-0000-0200-000011000000}"/>
    <hyperlink ref="F143" r:id="rId19" xr:uid="{00000000-0004-0000-0200-000012000000}"/>
    <hyperlink ref="F146" r:id="rId20" xr:uid="{00000000-0004-0000-0200-000013000000}"/>
    <hyperlink ref="F149" r:id="rId21" xr:uid="{00000000-0004-0000-0200-000014000000}"/>
    <hyperlink ref="F151" r:id="rId22" xr:uid="{00000000-0004-0000-0200-000015000000}"/>
  </hyperlinks>
  <pageMargins left="0.39374999999999999" right="0.39374999999999999" top="0.39374999999999999" bottom="0.39374999999999999" header="0" footer="0"/>
  <pageSetup paperSize="9" scale="84" fitToHeight="100" orientation="landscape" blackAndWhite="1" r:id="rId23"/>
  <headerFooter>
    <oddFooter>&amp;CStrana &amp;P z &amp;N</oddFooter>
  </headerFooter>
  <drawing r:id="rId2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87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AT2" s="17" t="s">
        <v>85</v>
      </c>
    </row>
    <row r="3" spans="2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79</v>
      </c>
    </row>
    <row r="4" spans="2:46" ht="24.95" customHeight="1">
      <c r="B4" s="20"/>
      <c r="D4" s="21" t="s">
        <v>86</v>
      </c>
      <c r="L4" s="20"/>
      <c r="M4" s="85" t="s">
        <v>10</v>
      </c>
      <c r="AT4" s="17" t="s">
        <v>4</v>
      </c>
    </row>
    <row r="5" spans="2:46" ht="6.95" customHeight="1">
      <c r="B5" s="20"/>
      <c r="L5" s="20"/>
    </row>
    <row r="6" spans="2:46" ht="12" customHeight="1">
      <c r="B6" s="20"/>
      <c r="D6" s="27" t="s">
        <v>16</v>
      </c>
      <c r="L6" s="20"/>
    </row>
    <row r="7" spans="2:46" ht="16.5" customHeight="1">
      <c r="B7" s="20"/>
      <c r="E7" s="308" t="str">
        <f>'Rekapitulace stavby'!K6</f>
        <v>Oprava schodů Malé stupně se zajištěním opěrné zdi</v>
      </c>
      <c r="F7" s="309"/>
      <c r="G7" s="309"/>
      <c r="H7" s="309"/>
      <c r="L7" s="20"/>
    </row>
    <row r="8" spans="2:46" s="1" customFormat="1" ht="12" customHeight="1">
      <c r="B8" s="32"/>
      <c r="D8" s="27" t="s">
        <v>87</v>
      </c>
      <c r="L8" s="32"/>
    </row>
    <row r="9" spans="2:46" s="1" customFormat="1" ht="16.5" customHeight="1">
      <c r="B9" s="32"/>
      <c r="E9" s="290" t="s">
        <v>512</v>
      </c>
      <c r="F9" s="310"/>
      <c r="G9" s="310"/>
      <c r="H9" s="310"/>
      <c r="L9" s="32"/>
    </row>
    <row r="10" spans="2:46" s="1" customFormat="1" ht="11.25">
      <c r="B10" s="32"/>
      <c r="L10" s="32"/>
    </row>
    <row r="11" spans="2:46" s="1" customFormat="1" ht="12" customHeight="1">
      <c r="B11" s="32"/>
      <c r="D11" s="27" t="s">
        <v>18</v>
      </c>
      <c r="F11" s="25" t="s">
        <v>19</v>
      </c>
      <c r="I11" s="27" t="s">
        <v>20</v>
      </c>
      <c r="J11" s="25" t="s">
        <v>19</v>
      </c>
      <c r="L11" s="32"/>
    </row>
    <row r="12" spans="2:46" s="1" customFormat="1" ht="12" customHeight="1">
      <c r="B12" s="32"/>
      <c r="D12" s="27" t="s">
        <v>21</v>
      </c>
      <c r="F12" s="25" t="s">
        <v>22</v>
      </c>
      <c r="I12" s="27" t="s">
        <v>23</v>
      </c>
      <c r="J12" s="49" t="str">
        <f>'Rekapitulace stavby'!AN8</f>
        <v>7. 2. 2025</v>
      </c>
      <c r="L12" s="32"/>
    </row>
    <row r="13" spans="2:46" s="1" customFormat="1" ht="10.9" customHeight="1">
      <c r="B13" s="32"/>
      <c r="L13" s="32"/>
    </row>
    <row r="14" spans="2:46" s="1" customFormat="1" ht="12" customHeight="1">
      <c r="B14" s="32"/>
      <c r="D14" s="27" t="s">
        <v>25</v>
      </c>
      <c r="I14" s="27" t="s">
        <v>26</v>
      </c>
      <c r="J14" s="25" t="str">
        <f>IF('Rekapitulace stavby'!AN10="","",'Rekapitulace stavby'!AN10)</f>
        <v/>
      </c>
      <c r="L14" s="32"/>
    </row>
    <row r="15" spans="2:46" s="1" customFormat="1" ht="18" customHeight="1">
      <c r="B15" s="32"/>
      <c r="E15" s="25" t="str">
        <f>IF('Rekapitulace stavby'!E11="","",'Rekapitulace stavby'!E11)</f>
        <v xml:space="preserve"> </v>
      </c>
      <c r="I15" s="27" t="s">
        <v>27</v>
      </c>
      <c r="J15" s="25" t="str">
        <f>IF('Rekapitulace stavby'!AN11="","",'Rekapitulace stavby'!AN11)</f>
        <v/>
      </c>
      <c r="L15" s="32"/>
    </row>
    <row r="16" spans="2:46" s="1" customFormat="1" ht="6.95" customHeight="1">
      <c r="B16" s="32"/>
      <c r="L16" s="32"/>
    </row>
    <row r="17" spans="2:12" s="1" customFormat="1" ht="12" customHeight="1">
      <c r="B17" s="32"/>
      <c r="D17" s="27" t="s">
        <v>28</v>
      </c>
      <c r="I17" s="27" t="s">
        <v>26</v>
      </c>
      <c r="J17" s="28" t="str">
        <f>'Rekapitulace stavby'!AN13</f>
        <v>Vyplň údaj</v>
      </c>
      <c r="L17" s="32"/>
    </row>
    <row r="18" spans="2:12" s="1" customFormat="1" ht="18" customHeight="1">
      <c r="B18" s="32"/>
      <c r="E18" s="311" t="str">
        <f>'Rekapitulace stavby'!E14</f>
        <v>Vyplň údaj</v>
      </c>
      <c r="F18" s="274"/>
      <c r="G18" s="274"/>
      <c r="H18" s="274"/>
      <c r="I18" s="27" t="s">
        <v>27</v>
      </c>
      <c r="J18" s="28" t="str">
        <f>'Rekapitulace stavby'!AN14</f>
        <v>Vyplň údaj</v>
      </c>
      <c r="L18" s="32"/>
    </row>
    <row r="19" spans="2:12" s="1" customFormat="1" ht="6.95" customHeight="1">
      <c r="B19" s="32"/>
      <c r="L19" s="32"/>
    </row>
    <row r="20" spans="2:12" s="1" customFormat="1" ht="12" customHeight="1">
      <c r="B20" s="32"/>
      <c r="D20" s="27" t="s">
        <v>30</v>
      </c>
      <c r="I20" s="27" t="s">
        <v>26</v>
      </c>
      <c r="J20" s="25" t="str">
        <f>IF('Rekapitulace stavby'!AN16="","",'Rekapitulace stavby'!AN16)</f>
        <v/>
      </c>
      <c r="L20" s="32"/>
    </row>
    <row r="21" spans="2:12" s="1" customFormat="1" ht="18" customHeight="1">
      <c r="B21" s="32"/>
      <c r="E21" s="25" t="str">
        <f>IF('Rekapitulace stavby'!E17="","",'Rekapitulace stavby'!E17)</f>
        <v xml:space="preserve"> </v>
      </c>
      <c r="I21" s="27" t="s">
        <v>27</v>
      </c>
      <c r="J21" s="25" t="str">
        <f>IF('Rekapitulace stavby'!AN17="","",'Rekapitulace stavby'!AN17)</f>
        <v/>
      </c>
      <c r="L21" s="32"/>
    </row>
    <row r="22" spans="2:12" s="1" customFormat="1" ht="6.95" customHeight="1">
      <c r="B22" s="32"/>
      <c r="L22" s="32"/>
    </row>
    <row r="23" spans="2:12" s="1" customFormat="1" ht="12" customHeight="1">
      <c r="B23" s="32"/>
      <c r="D23" s="27" t="s">
        <v>32</v>
      </c>
      <c r="I23" s="27" t="s">
        <v>26</v>
      </c>
      <c r="J23" s="25" t="str">
        <f>IF('Rekapitulace stavby'!AN19="","",'Rekapitulace stavby'!AN19)</f>
        <v/>
      </c>
      <c r="L23" s="32"/>
    </row>
    <row r="24" spans="2:12" s="1" customFormat="1" ht="18" customHeight="1">
      <c r="B24" s="32"/>
      <c r="E24" s="25" t="str">
        <f>IF('Rekapitulace stavby'!E20="","",'Rekapitulace stavby'!E20)</f>
        <v xml:space="preserve"> </v>
      </c>
      <c r="I24" s="27" t="s">
        <v>27</v>
      </c>
      <c r="J24" s="25" t="str">
        <f>IF('Rekapitulace stavby'!AN20="","",'Rekapitulace stavby'!AN20)</f>
        <v/>
      </c>
      <c r="L24" s="32"/>
    </row>
    <row r="25" spans="2:12" s="1" customFormat="1" ht="6.95" customHeight="1">
      <c r="B25" s="32"/>
      <c r="L25" s="32"/>
    </row>
    <row r="26" spans="2:12" s="1" customFormat="1" ht="12" customHeight="1">
      <c r="B26" s="32"/>
      <c r="D26" s="27" t="s">
        <v>33</v>
      </c>
      <c r="L26" s="32"/>
    </row>
    <row r="27" spans="2:12" s="7" customFormat="1" ht="16.5" customHeight="1">
      <c r="B27" s="86"/>
      <c r="E27" s="279" t="s">
        <v>19</v>
      </c>
      <c r="F27" s="279"/>
      <c r="G27" s="279"/>
      <c r="H27" s="279"/>
      <c r="L27" s="86"/>
    </row>
    <row r="28" spans="2:12" s="1" customFormat="1" ht="6.95" customHeight="1">
      <c r="B28" s="32"/>
      <c r="L28" s="32"/>
    </row>
    <row r="29" spans="2:12" s="1" customFormat="1" ht="6.95" customHeight="1">
      <c r="B29" s="32"/>
      <c r="D29" s="50"/>
      <c r="E29" s="50"/>
      <c r="F29" s="50"/>
      <c r="G29" s="50"/>
      <c r="H29" s="50"/>
      <c r="I29" s="50"/>
      <c r="J29" s="50"/>
      <c r="K29" s="50"/>
      <c r="L29" s="32"/>
    </row>
    <row r="30" spans="2:12" s="1" customFormat="1" ht="25.35" customHeight="1">
      <c r="B30" s="32"/>
      <c r="D30" s="87" t="s">
        <v>35</v>
      </c>
      <c r="J30" s="63">
        <f>ROUND(J80, 2)</f>
        <v>0</v>
      </c>
      <c r="L30" s="32"/>
    </row>
    <row r="31" spans="2:12" s="1" customFormat="1" ht="6.95" customHeight="1">
      <c r="B31" s="32"/>
      <c r="D31" s="50"/>
      <c r="E31" s="50"/>
      <c r="F31" s="50"/>
      <c r="G31" s="50"/>
      <c r="H31" s="50"/>
      <c r="I31" s="50"/>
      <c r="J31" s="50"/>
      <c r="K31" s="50"/>
      <c r="L31" s="32"/>
    </row>
    <row r="32" spans="2:12" s="1" customFormat="1" ht="14.45" customHeight="1">
      <c r="B32" s="32"/>
      <c r="F32" s="35" t="s">
        <v>37</v>
      </c>
      <c r="I32" s="35" t="s">
        <v>36</v>
      </c>
      <c r="J32" s="35" t="s">
        <v>38</v>
      </c>
      <c r="L32" s="32"/>
    </row>
    <row r="33" spans="2:12" s="1" customFormat="1" ht="14.45" customHeight="1">
      <c r="B33" s="32"/>
      <c r="D33" s="52" t="s">
        <v>39</v>
      </c>
      <c r="E33" s="27" t="s">
        <v>40</v>
      </c>
      <c r="F33" s="88">
        <f>ROUND((SUM(BE80:BE86)),  2)</f>
        <v>0</v>
      </c>
      <c r="I33" s="89">
        <v>0.21</v>
      </c>
      <c r="J33" s="88">
        <f>ROUND(((SUM(BE80:BE86))*I33),  2)</f>
        <v>0</v>
      </c>
      <c r="L33" s="32"/>
    </row>
    <row r="34" spans="2:12" s="1" customFormat="1" ht="14.45" customHeight="1">
      <c r="B34" s="32"/>
      <c r="E34" s="27" t="s">
        <v>41</v>
      </c>
      <c r="F34" s="88">
        <f>ROUND((SUM(BF80:BF86)),  2)</f>
        <v>0</v>
      </c>
      <c r="I34" s="89">
        <v>0.12</v>
      </c>
      <c r="J34" s="88">
        <f>ROUND(((SUM(BF80:BF86))*I34),  2)</f>
        <v>0</v>
      </c>
      <c r="L34" s="32"/>
    </row>
    <row r="35" spans="2:12" s="1" customFormat="1" ht="14.45" hidden="1" customHeight="1">
      <c r="B35" s="32"/>
      <c r="E35" s="27" t="s">
        <v>42</v>
      </c>
      <c r="F35" s="88">
        <f>ROUND((SUM(BG80:BG86)),  2)</f>
        <v>0</v>
      </c>
      <c r="I35" s="89">
        <v>0.21</v>
      </c>
      <c r="J35" s="88">
        <f>0</f>
        <v>0</v>
      </c>
      <c r="L35" s="32"/>
    </row>
    <row r="36" spans="2:12" s="1" customFormat="1" ht="14.45" hidden="1" customHeight="1">
      <c r="B36" s="32"/>
      <c r="E36" s="27" t="s">
        <v>43</v>
      </c>
      <c r="F36" s="88">
        <f>ROUND((SUM(BH80:BH86)),  2)</f>
        <v>0</v>
      </c>
      <c r="I36" s="89">
        <v>0.12</v>
      </c>
      <c r="J36" s="88">
        <f>0</f>
        <v>0</v>
      </c>
      <c r="L36" s="32"/>
    </row>
    <row r="37" spans="2:12" s="1" customFormat="1" ht="14.45" hidden="1" customHeight="1">
      <c r="B37" s="32"/>
      <c r="E37" s="27" t="s">
        <v>44</v>
      </c>
      <c r="F37" s="88">
        <f>ROUND((SUM(BI80:BI86)),  2)</f>
        <v>0</v>
      </c>
      <c r="I37" s="89">
        <v>0</v>
      </c>
      <c r="J37" s="88">
        <f>0</f>
        <v>0</v>
      </c>
      <c r="L37" s="32"/>
    </row>
    <row r="38" spans="2:12" s="1" customFormat="1" ht="6.95" customHeight="1">
      <c r="B38" s="32"/>
      <c r="L38" s="32"/>
    </row>
    <row r="39" spans="2:12" s="1" customFormat="1" ht="25.35" customHeight="1">
      <c r="B39" s="32"/>
      <c r="C39" s="90"/>
      <c r="D39" s="91" t="s">
        <v>45</v>
      </c>
      <c r="E39" s="54"/>
      <c r="F39" s="54"/>
      <c r="G39" s="92" t="s">
        <v>46</v>
      </c>
      <c r="H39" s="93" t="s">
        <v>47</v>
      </c>
      <c r="I39" s="54"/>
      <c r="J39" s="94">
        <f>SUM(J30:J37)</f>
        <v>0</v>
      </c>
      <c r="K39" s="95"/>
      <c r="L39" s="32"/>
    </row>
    <row r="40" spans="2:12" s="1" customFormat="1" ht="14.45" customHeight="1"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32"/>
    </row>
    <row r="44" spans="2:12" s="1" customFormat="1" ht="6.95" customHeight="1"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32"/>
    </row>
    <row r="45" spans="2:12" s="1" customFormat="1" ht="24.95" customHeight="1">
      <c r="B45" s="32"/>
      <c r="C45" s="21" t="s">
        <v>89</v>
      </c>
      <c r="L45" s="32"/>
    </row>
    <row r="46" spans="2:12" s="1" customFormat="1" ht="6.95" customHeight="1">
      <c r="B46" s="32"/>
      <c r="L46" s="32"/>
    </row>
    <row r="47" spans="2:12" s="1" customFormat="1" ht="12" customHeight="1">
      <c r="B47" s="32"/>
      <c r="C47" s="27" t="s">
        <v>16</v>
      </c>
      <c r="L47" s="32"/>
    </row>
    <row r="48" spans="2:12" s="1" customFormat="1" ht="16.5" customHeight="1">
      <c r="B48" s="32"/>
      <c r="E48" s="308" t="str">
        <f>E7</f>
        <v>Oprava schodů Malé stupně se zajištěním opěrné zdi</v>
      </c>
      <c r="F48" s="309"/>
      <c r="G48" s="309"/>
      <c r="H48" s="309"/>
      <c r="L48" s="32"/>
    </row>
    <row r="49" spans="2:47" s="1" customFormat="1" ht="12" customHeight="1">
      <c r="B49" s="32"/>
      <c r="C49" s="27" t="s">
        <v>87</v>
      </c>
      <c r="L49" s="32"/>
    </row>
    <row r="50" spans="2:47" s="1" customFormat="1" ht="16.5" customHeight="1">
      <c r="B50" s="32"/>
      <c r="E50" s="290" t="str">
        <f>E9</f>
        <v>VON - Vedlejší a ostatní náklady</v>
      </c>
      <c r="F50" s="310"/>
      <c r="G50" s="310"/>
      <c r="H50" s="310"/>
      <c r="L50" s="32"/>
    </row>
    <row r="51" spans="2:47" s="1" customFormat="1" ht="6.95" customHeight="1">
      <c r="B51" s="32"/>
      <c r="L51" s="32"/>
    </row>
    <row r="52" spans="2:47" s="1" customFormat="1" ht="12" customHeight="1">
      <c r="B52" s="32"/>
      <c r="C52" s="27" t="s">
        <v>21</v>
      </c>
      <c r="F52" s="25" t="str">
        <f>F12</f>
        <v xml:space="preserve"> </v>
      </c>
      <c r="I52" s="27" t="s">
        <v>23</v>
      </c>
      <c r="J52" s="49" t="str">
        <f>IF(J12="","",J12)</f>
        <v>7. 2. 2025</v>
      </c>
      <c r="L52" s="32"/>
    </row>
    <row r="53" spans="2:47" s="1" customFormat="1" ht="6.95" customHeight="1">
      <c r="B53" s="32"/>
      <c r="L53" s="32"/>
    </row>
    <row r="54" spans="2:47" s="1" customFormat="1" ht="15.2" customHeight="1">
      <c r="B54" s="32"/>
      <c r="C54" s="27" t="s">
        <v>25</v>
      </c>
      <c r="F54" s="25" t="str">
        <f>E15</f>
        <v xml:space="preserve"> </v>
      </c>
      <c r="I54" s="27" t="s">
        <v>30</v>
      </c>
      <c r="J54" s="30" t="str">
        <f>E21</f>
        <v xml:space="preserve"> </v>
      </c>
      <c r="L54" s="32"/>
    </row>
    <row r="55" spans="2:47" s="1" customFormat="1" ht="15.2" customHeight="1">
      <c r="B55" s="32"/>
      <c r="C55" s="27" t="s">
        <v>28</v>
      </c>
      <c r="F55" s="25" t="str">
        <f>IF(E18="","",E18)</f>
        <v>Vyplň údaj</v>
      </c>
      <c r="I55" s="27" t="s">
        <v>32</v>
      </c>
      <c r="J55" s="30" t="str">
        <f>E24</f>
        <v xml:space="preserve"> </v>
      </c>
      <c r="L55" s="32"/>
    </row>
    <row r="56" spans="2:47" s="1" customFormat="1" ht="10.35" customHeight="1">
      <c r="B56" s="32"/>
      <c r="L56" s="32"/>
    </row>
    <row r="57" spans="2:47" s="1" customFormat="1" ht="29.25" customHeight="1">
      <c r="B57" s="32"/>
      <c r="C57" s="96" t="s">
        <v>90</v>
      </c>
      <c r="D57" s="90"/>
      <c r="E57" s="90"/>
      <c r="F57" s="90"/>
      <c r="G57" s="90"/>
      <c r="H57" s="90"/>
      <c r="I57" s="90"/>
      <c r="J57" s="97" t="s">
        <v>91</v>
      </c>
      <c r="K57" s="90"/>
      <c r="L57" s="32"/>
    </row>
    <row r="58" spans="2:47" s="1" customFormat="1" ht="10.35" customHeight="1">
      <c r="B58" s="32"/>
      <c r="L58" s="32"/>
    </row>
    <row r="59" spans="2:47" s="1" customFormat="1" ht="22.9" customHeight="1">
      <c r="B59" s="32"/>
      <c r="C59" s="98" t="s">
        <v>67</v>
      </c>
      <c r="J59" s="63">
        <f>J80</f>
        <v>0</v>
      </c>
      <c r="L59" s="32"/>
      <c r="AU59" s="17" t="s">
        <v>92</v>
      </c>
    </row>
    <row r="60" spans="2:47" s="8" customFormat="1" ht="24.95" customHeight="1">
      <c r="B60" s="99"/>
      <c r="D60" s="100" t="s">
        <v>513</v>
      </c>
      <c r="E60" s="101"/>
      <c r="F60" s="101"/>
      <c r="G60" s="101"/>
      <c r="H60" s="101"/>
      <c r="I60" s="101"/>
      <c r="J60" s="102">
        <f>J81</f>
        <v>0</v>
      </c>
      <c r="L60" s="99"/>
    </row>
    <row r="61" spans="2:47" s="1" customFormat="1" ht="21.75" customHeight="1">
      <c r="B61" s="32"/>
      <c r="L61" s="32"/>
    </row>
    <row r="62" spans="2:47" s="1" customFormat="1" ht="6.95" customHeight="1"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32"/>
    </row>
    <row r="66" spans="2:63" s="1" customFormat="1" ht="6.95" customHeight="1">
      <c r="B66" s="43"/>
      <c r="C66" s="44"/>
      <c r="D66" s="44"/>
      <c r="E66" s="44"/>
      <c r="F66" s="44"/>
      <c r="G66" s="44"/>
      <c r="H66" s="44"/>
      <c r="I66" s="44"/>
      <c r="J66" s="44"/>
      <c r="K66" s="44"/>
      <c r="L66" s="32"/>
    </row>
    <row r="67" spans="2:63" s="1" customFormat="1" ht="24.95" customHeight="1">
      <c r="B67" s="32"/>
      <c r="C67" s="21" t="s">
        <v>106</v>
      </c>
      <c r="L67" s="32"/>
    </row>
    <row r="68" spans="2:63" s="1" customFormat="1" ht="6.95" customHeight="1">
      <c r="B68" s="32"/>
      <c r="L68" s="32"/>
    </row>
    <row r="69" spans="2:63" s="1" customFormat="1" ht="12" customHeight="1">
      <c r="B69" s="32"/>
      <c r="C69" s="27" t="s">
        <v>16</v>
      </c>
      <c r="L69" s="32"/>
    </row>
    <row r="70" spans="2:63" s="1" customFormat="1" ht="16.5" customHeight="1">
      <c r="B70" s="32"/>
      <c r="E70" s="308" t="str">
        <f>E7</f>
        <v>Oprava schodů Malé stupně se zajištěním opěrné zdi</v>
      </c>
      <c r="F70" s="309"/>
      <c r="G70" s="309"/>
      <c r="H70" s="309"/>
      <c r="L70" s="32"/>
    </row>
    <row r="71" spans="2:63" s="1" customFormat="1" ht="12" customHeight="1">
      <c r="B71" s="32"/>
      <c r="C71" s="27" t="s">
        <v>87</v>
      </c>
      <c r="L71" s="32"/>
    </row>
    <row r="72" spans="2:63" s="1" customFormat="1" ht="16.5" customHeight="1">
      <c r="B72" s="32"/>
      <c r="E72" s="290" t="str">
        <f>E9</f>
        <v>VON - Vedlejší a ostatní náklady</v>
      </c>
      <c r="F72" s="310"/>
      <c r="G72" s="310"/>
      <c r="H72" s="310"/>
      <c r="L72" s="32"/>
    </row>
    <row r="73" spans="2:63" s="1" customFormat="1" ht="6.95" customHeight="1">
      <c r="B73" s="32"/>
      <c r="L73" s="32"/>
    </row>
    <row r="74" spans="2:63" s="1" customFormat="1" ht="12" customHeight="1">
      <c r="B74" s="32"/>
      <c r="C74" s="27" t="s">
        <v>21</v>
      </c>
      <c r="F74" s="25" t="str">
        <f>F12</f>
        <v xml:space="preserve"> </v>
      </c>
      <c r="I74" s="27" t="s">
        <v>23</v>
      </c>
      <c r="J74" s="49" t="str">
        <f>IF(J12="","",J12)</f>
        <v>7. 2. 2025</v>
      </c>
      <c r="L74" s="32"/>
    </row>
    <row r="75" spans="2:63" s="1" customFormat="1" ht="6.95" customHeight="1">
      <c r="B75" s="32"/>
      <c r="L75" s="32"/>
    </row>
    <row r="76" spans="2:63" s="1" customFormat="1" ht="15.2" customHeight="1">
      <c r="B76" s="32"/>
      <c r="C76" s="27" t="s">
        <v>25</v>
      </c>
      <c r="F76" s="25" t="str">
        <f>E15</f>
        <v xml:space="preserve"> </v>
      </c>
      <c r="I76" s="27" t="s">
        <v>30</v>
      </c>
      <c r="J76" s="30" t="str">
        <f>E21</f>
        <v xml:space="preserve"> </v>
      </c>
      <c r="L76" s="32"/>
    </row>
    <row r="77" spans="2:63" s="1" customFormat="1" ht="15.2" customHeight="1">
      <c r="B77" s="32"/>
      <c r="C77" s="27" t="s">
        <v>28</v>
      </c>
      <c r="F77" s="25" t="str">
        <f>IF(E18="","",E18)</f>
        <v>Vyplň údaj</v>
      </c>
      <c r="I77" s="27" t="s">
        <v>32</v>
      </c>
      <c r="J77" s="30" t="str">
        <f>E24</f>
        <v xml:space="preserve"> </v>
      </c>
      <c r="L77" s="32"/>
    </row>
    <row r="78" spans="2:63" s="1" customFormat="1" ht="10.35" customHeight="1">
      <c r="B78" s="32"/>
      <c r="L78" s="32"/>
    </row>
    <row r="79" spans="2:63" s="10" customFormat="1" ht="29.25" customHeight="1">
      <c r="B79" s="107"/>
      <c r="C79" s="108" t="s">
        <v>107</v>
      </c>
      <c r="D79" s="109" t="s">
        <v>54</v>
      </c>
      <c r="E79" s="109" t="s">
        <v>50</v>
      </c>
      <c r="F79" s="109" t="s">
        <v>51</v>
      </c>
      <c r="G79" s="109" t="s">
        <v>108</v>
      </c>
      <c r="H79" s="109" t="s">
        <v>109</v>
      </c>
      <c r="I79" s="109" t="s">
        <v>110</v>
      </c>
      <c r="J79" s="109" t="s">
        <v>91</v>
      </c>
      <c r="K79" s="110" t="s">
        <v>111</v>
      </c>
      <c r="L79" s="107"/>
      <c r="M79" s="56" t="s">
        <v>19</v>
      </c>
      <c r="N79" s="57" t="s">
        <v>39</v>
      </c>
      <c r="O79" s="57" t="s">
        <v>112</v>
      </c>
      <c r="P79" s="57" t="s">
        <v>113</v>
      </c>
      <c r="Q79" s="57" t="s">
        <v>114</v>
      </c>
      <c r="R79" s="57" t="s">
        <v>115</v>
      </c>
      <c r="S79" s="57" t="s">
        <v>116</v>
      </c>
      <c r="T79" s="58" t="s">
        <v>117</v>
      </c>
    </row>
    <row r="80" spans="2:63" s="1" customFormat="1" ht="22.9" customHeight="1">
      <c r="B80" s="32"/>
      <c r="C80" s="61" t="s">
        <v>118</v>
      </c>
      <c r="J80" s="111">
        <f>BK80</f>
        <v>0</v>
      </c>
      <c r="L80" s="32"/>
      <c r="M80" s="59"/>
      <c r="N80" s="50"/>
      <c r="O80" s="50"/>
      <c r="P80" s="112">
        <f>P81</f>
        <v>0</v>
      </c>
      <c r="Q80" s="50"/>
      <c r="R80" s="112">
        <f>R81</f>
        <v>0</v>
      </c>
      <c r="S80" s="50"/>
      <c r="T80" s="113">
        <f>T81</f>
        <v>0</v>
      </c>
      <c r="AT80" s="17" t="s">
        <v>68</v>
      </c>
      <c r="AU80" s="17" t="s">
        <v>92</v>
      </c>
      <c r="BK80" s="114">
        <f>BK81</f>
        <v>0</v>
      </c>
    </row>
    <row r="81" spans="2:65" s="11" customFormat="1" ht="25.9" customHeight="1">
      <c r="B81" s="115"/>
      <c r="D81" s="116" t="s">
        <v>68</v>
      </c>
      <c r="E81" s="117" t="s">
        <v>514</v>
      </c>
      <c r="F81" s="117" t="s">
        <v>515</v>
      </c>
      <c r="I81" s="118"/>
      <c r="J81" s="119">
        <f>BK81</f>
        <v>0</v>
      </c>
      <c r="L81" s="115"/>
      <c r="M81" s="120"/>
      <c r="P81" s="121">
        <f>SUM(P82:P86)</f>
        <v>0</v>
      </c>
      <c r="R81" s="121">
        <f>SUM(R82:R86)</f>
        <v>0</v>
      </c>
      <c r="T81" s="122">
        <f>SUM(T82:T86)</f>
        <v>0</v>
      </c>
      <c r="AR81" s="116" t="s">
        <v>175</v>
      </c>
      <c r="AT81" s="123" t="s">
        <v>68</v>
      </c>
      <c r="AU81" s="123" t="s">
        <v>69</v>
      </c>
      <c r="AY81" s="116" t="s">
        <v>121</v>
      </c>
      <c r="BK81" s="124">
        <f>SUM(BK82:BK86)</f>
        <v>0</v>
      </c>
    </row>
    <row r="82" spans="2:65" s="1" customFormat="1" ht="16.5" customHeight="1">
      <c r="B82" s="32"/>
      <c r="C82" s="127" t="s">
        <v>77</v>
      </c>
      <c r="D82" s="127" t="s">
        <v>123</v>
      </c>
      <c r="E82" s="128" t="s">
        <v>516</v>
      </c>
      <c r="F82" s="129" t="s">
        <v>517</v>
      </c>
      <c r="G82" s="130" t="s">
        <v>354</v>
      </c>
      <c r="H82" s="131">
        <v>1</v>
      </c>
      <c r="I82" s="132"/>
      <c r="J82" s="133">
        <f>ROUND(I82*H82,2)</f>
        <v>0</v>
      </c>
      <c r="K82" s="129" t="s">
        <v>19</v>
      </c>
      <c r="L82" s="32"/>
      <c r="M82" s="134" t="s">
        <v>19</v>
      </c>
      <c r="N82" s="135" t="s">
        <v>40</v>
      </c>
      <c r="P82" s="136">
        <f>O82*H82</f>
        <v>0</v>
      </c>
      <c r="Q82" s="136">
        <v>0</v>
      </c>
      <c r="R82" s="136">
        <f>Q82*H82</f>
        <v>0</v>
      </c>
      <c r="S82" s="136">
        <v>0</v>
      </c>
      <c r="T82" s="137">
        <f>S82*H82</f>
        <v>0</v>
      </c>
      <c r="AR82" s="138" t="s">
        <v>518</v>
      </c>
      <c r="AT82" s="138" t="s">
        <v>123</v>
      </c>
      <c r="AU82" s="138" t="s">
        <v>77</v>
      </c>
      <c r="AY82" s="17" t="s">
        <v>121</v>
      </c>
      <c r="BE82" s="139">
        <f>IF(N82="základní",J82,0)</f>
        <v>0</v>
      </c>
      <c r="BF82" s="139">
        <f>IF(N82="snížená",J82,0)</f>
        <v>0</v>
      </c>
      <c r="BG82" s="139">
        <f>IF(N82="zákl. přenesená",J82,0)</f>
        <v>0</v>
      </c>
      <c r="BH82" s="139">
        <f>IF(N82="sníž. přenesená",J82,0)</f>
        <v>0</v>
      </c>
      <c r="BI82" s="139">
        <f>IF(N82="nulová",J82,0)</f>
        <v>0</v>
      </c>
      <c r="BJ82" s="17" t="s">
        <v>77</v>
      </c>
      <c r="BK82" s="139">
        <f>ROUND(I82*H82,2)</f>
        <v>0</v>
      </c>
      <c r="BL82" s="17" t="s">
        <v>518</v>
      </c>
      <c r="BM82" s="138" t="s">
        <v>519</v>
      </c>
    </row>
    <row r="83" spans="2:65" s="1" customFormat="1" ht="16.5" customHeight="1">
      <c r="B83" s="32"/>
      <c r="C83" s="127" t="s">
        <v>79</v>
      </c>
      <c r="D83" s="127" t="s">
        <v>123</v>
      </c>
      <c r="E83" s="128" t="s">
        <v>520</v>
      </c>
      <c r="F83" s="129" t="s">
        <v>521</v>
      </c>
      <c r="G83" s="130" t="s">
        <v>126</v>
      </c>
      <c r="H83" s="131">
        <v>150</v>
      </c>
      <c r="I83" s="132"/>
      <c r="J83" s="133">
        <f>ROUND(I83*H83,2)</f>
        <v>0</v>
      </c>
      <c r="K83" s="129" t="s">
        <v>19</v>
      </c>
      <c r="L83" s="32"/>
      <c r="M83" s="134" t="s">
        <v>19</v>
      </c>
      <c r="N83" s="135" t="s">
        <v>40</v>
      </c>
      <c r="P83" s="136">
        <f>O83*H83</f>
        <v>0</v>
      </c>
      <c r="Q83" s="136">
        <v>0</v>
      </c>
      <c r="R83" s="136">
        <f>Q83*H83</f>
        <v>0</v>
      </c>
      <c r="S83" s="136">
        <v>0</v>
      </c>
      <c r="T83" s="137">
        <f>S83*H83</f>
        <v>0</v>
      </c>
      <c r="AR83" s="138" t="s">
        <v>518</v>
      </c>
      <c r="AT83" s="138" t="s">
        <v>123</v>
      </c>
      <c r="AU83" s="138" t="s">
        <v>77</v>
      </c>
      <c r="AY83" s="17" t="s">
        <v>121</v>
      </c>
      <c r="BE83" s="139">
        <f>IF(N83="základní",J83,0)</f>
        <v>0</v>
      </c>
      <c r="BF83" s="139">
        <f>IF(N83="snížená",J83,0)</f>
        <v>0</v>
      </c>
      <c r="BG83" s="139">
        <f>IF(N83="zákl. přenesená",J83,0)</f>
        <v>0</v>
      </c>
      <c r="BH83" s="139">
        <f>IF(N83="sníž. přenesená",J83,0)</f>
        <v>0</v>
      </c>
      <c r="BI83" s="139">
        <f>IF(N83="nulová",J83,0)</f>
        <v>0</v>
      </c>
      <c r="BJ83" s="17" t="s">
        <v>77</v>
      </c>
      <c r="BK83" s="139">
        <f>ROUND(I83*H83,2)</f>
        <v>0</v>
      </c>
      <c r="BL83" s="17" t="s">
        <v>518</v>
      </c>
      <c r="BM83" s="138" t="s">
        <v>522</v>
      </c>
    </row>
    <row r="84" spans="2:65" s="1" customFormat="1" ht="16.5" customHeight="1">
      <c r="B84" s="32"/>
      <c r="C84" s="127" t="s">
        <v>161</v>
      </c>
      <c r="D84" s="127" t="s">
        <v>123</v>
      </c>
      <c r="E84" s="128" t="s">
        <v>523</v>
      </c>
      <c r="F84" s="129" t="s">
        <v>524</v>
      </c>
      <c r="G84" s="130" t="s">
        <v>126</v>
      </c>
      <c r="H84" s="131">
        <v>184</v>
      </c>
      <c r="I84" s="132"/>
      <c r="J84" s="133">
        <f>ROUND(I84*H84,2)</f>
        <v>0</v>
      </c>
      <c r="K84" s="129" t="s">
        <v>19</v>
      </c>
      <c r="L84" s="32"/>
      <c r="M84" s="134" t="s">
        <v>19</v>
      </c>
      <c r="N84" s="135" t="s">
        <v>40</v>
      </c>
      <c r="P84" s="136">
        <f>O84*H84</f>
        <v>0</v>
      </c>
      <c r="Q84" s="136">
        <v>0</v>
      </c>
      <c r="R84" s="136">
        <f>Q84*H84</f>
        <v>0</v>
      </c>
      <c r="S84" s="136">
        <v>0</v>
      </c>
      <c r="T84" s="137">
        <f>S84*H84</f>
        <v>0</v>
      </c>
      <c r="AR84" s="138" t="s">
        <v>518</v>
      </c>
      <c r="AT84" s="138" t="s">
        <v>123</v>
      </c>
      <c r="AU84" s="138" t="s">
        <v>77</v>
      </c>
      <c r="AY84" s="17" t="s">
        <v>121</v>
      </c>
      <c r="BE84" s="139">
        <f>IF(N84="základní",J84,0)</f>
        <v>0</v>
      </c>
      <c r="BF84" s="139">
        <f>IF(N84="snížená",J84,0)</f>
        <v>0</v>
      </c>
      <c r="BG84" s="139">
        <f>IF(N84="zákl. přenesená",J84,0)</f>
        <v>0</v>
      </c>
      <c r="BH84" s="139">
        <f>IF(N84="sníž. přenesená",J84,0)</f>
        <v>0</v>
      </c>
      <c r="BI84" s="139">
        <f>IF(N84="nulová",J84,0)</f>
        <v>0</v>
      </c>
      <c r="BJ84" s="17" t="s">
        <v>77</v>
      </c>
      <c r="BK84" s="139">
        <f>ROUND(I84*H84,2)</f>
        <v>0</v>
      </c>
      <c r="BL84" s="17" t="s">
        <v>518</v>
      </c>
      <c r="BM84" s="138" t="s">
        <v>525</v>
      </c>
    </row>
    <row r="85" spans="2:65" s="1" customFormat="1" ht="16.5" customHeight="1">
      <c r="B85" s="32"/>
      <c r="C85" s="127" t="s">
        <v>128</v>
      </c>
      <c r="D85" s="127" t="s">
        <v>123</v>
      </c>
      <c r="E85" s="128" t="s">
        <v>526</v>
      </c>
      <c r="F85" s="129" t="s">
        <v>527</v>
      </c>
      <c r="G85" s="130" t="s">
        <v>283</v>
      </c>
      <c r="H85" s="131">
        <v>68</v>
      </c>
      <c r="I85" s="132"/>
      <c r="J85" s="133">
        <f>ROUND(I85*H85,2)</f>
        <v>0</v>
      </c>
      <c r="K85" s="129" t="s">
        <v>19</v>
      </c>
      <c r="L85" s="32"/>
      <c r="M85" s="134" t="s">
        <v>19</v>
      </c>
      <c r="N85" s="135" t="s">
        <v>40</v>
      </c>
      <c r="P85" s="136">
        <f>O85*H85</f>
        <v>0</v>
      </c>
      <c r="Q85" s="136">
        <v>0</v>
      </c>
      <c r="R85" s="136">
        <f>Q85*H85</f>
        <v>0</v>
      </c>
      <c r="S85" s="136">
        <v>0</v>
      </c>
      <c r="T85" s="137">
        <f>S85*H85</f>
        <v>0</v>
      </c>
      <c r="AR85" s="138" t="s">
        <v>518</v>
      </c>
      <c r="AT85" s="138" t="s">
        <v>123</v>
      </c>
      <c r="AU85" s="138" t="s">
        <v>77</v>
      </c>
      <c r="AY85" s="17" t="s">
        <v>121</v>
      </c>
      <c r="BE85" s="139">
        <f>IF(N85="základní",J85,0)</f>
        <v>0</v>
      </c>
      <c r="BF85" s="139">
        <f>IF(N85="snížená",J85,0)</f>
        <v>0</v>
      </c>
      <c r="BG85" s="139">
        <f>IF(N85="zákl. přenesená",J85,0)</f>
        <v>0</v>
      </c>
      <c r="BH85" s="139">
        <f>IF(N85="sníž. přenesená",J85,0)</f>
        <v>0</v>
      </c>
      <c r="BI85" s="139">
        <f>IF(N85="nulová",J85,0)</f>
        <v>0</v>
      </c>
      <c r="BJ85" s="17" t="s">
        <v>77</v>
      </c>
      <c r="BK85" s="139">
        <f>ROUND(I85*H85,2)</f>
        <v>0</v>
      </c>
      <c r="BL85" s="17" t="s">
        <v>518</v>
      </c>
      <c r="BM85" s="138" t="s">
        <v>528</v>
      </c>
    </row>
    <row r="86" spans="2:65" s="1" customFormat="1" ht="16.5" customHeight="1">
      <c r="B86" s="32"/>
      <c r="C86" s="127" t="s">
        <v>175</v>
      </c>
      <c r="D86" s="127" t="s">
        <v>123</v>
      </c>
      <c r="E86" s="128" t="s">
        <v>529</v>
      </c>
      <c r="F86" s="129" t="s">
        <v>530</v>
      </c>
      <c r="G86" s="130" t="s">
        <v>354</v>
      </c>
      <c r="H86" s="131">
        <v>8</v>
      </c>
      <c r="I86" s="132"/>
      <c r="J86" s="133">
        <f>ROUND(I86*H86,2)</f>
        <v>0</v>
      </c>
      <c r="K86" s="129" t="s">
        <v>19</v>
      </c>
      <c r="L86" s="32"/>
      <c r="M86" s="182" t="s">
        <v>19</v>
      </c>
      <c r="N86" s="183" t="s">
        <v>40</v>
      </c>
      <c r="O86" s="180"/>
      <c r="P86" s="184">
        <f>O86*H86</f>
        <v>0</v>
      </c>
      <c r="Q86" s="184">
        <v>0</v>
      </c>
      <c r="R86" s="184">
        <f>Q86*H86</f>
        <v>0</v>
      </c>
      <c r="S86" s="184">
        <v>0</v>
      </c>
      <c r="T86" s="185">
        <f>S86*H86</f>
        <v>0</v>
      </c>
      <c r="AR86" s="138" t="s">
        <v>518</v>
      </c>
      <c r="AT86" s="138" t="s">
        <v>123</v>
      </c>
      <c r="AU86" s="138" t="s">
        <v>77</v>
      </c>
      <c r="AY86" s="17" t="s">
        <v>121</v>
      </c>
      <c r="BE86" s="139">
        <f>IF(N86="základní",J86,0)</f>
        <v>0</v>
      </c>
      <c r="BF86" s="139">
        <f>IF(N86="snížená",J86,0)</f>
        <v>0</v>
      </c>
      <c r="BG86" s="139">
        <f>IF(N86="zákl. přenesená",J86,0)</f>
        <v>0</v>
      </c>
      <c r="BH86" s="139">
        <f>IF(N86="sníž. přenesená",J86,0)</f>
        <v>0</v>
      </c>
      <c r="BI86" s="139">
        <f>IF(N86="nulová",J86,0)</f>
        <v>0</v>
      </c>
      <c r="BJ86" s="17" t="s">
        <v>77</v>
      </c>
      <c r="BK86" s="139">
        <f>ROUND(I86*H86,2)</f>
        <v>0</v>
      </c>
      <c r="BL86" s="17" t="s">
        <v>518</v>
      </c>
      <c r="BM86" s="138" t="s">
        <v>531</v>
      </c>
    </row>
    <row r="87" spans="2:65" s="1" customFormat="1" ht="6.95" customHeight="1">
      <c r="B87" s="41"/>
      <c r="C87" s="42"/>
      <c r="D87" s="42"/>
      <c r="E87" s="42"/>
      <c r="F87" s="42"/>
      <c r="G87" s="42"/>
      <c r="H87" s="42"/>
      <c r="I87" s="42"/>
      <c r="J87" s="42"/>
      <c r="K87" s="42"/>
      <c r="L87" s="32"/>
    </row>
  </sheetData>
  <sheetProtection algorithmName="SHA-512" hashValue="Ic1l4gLI3GCP6I7EQRWB6FPyxwcHQF2UmymeK5xJssviszsWsTa8hUKxYIS/oeLMlI+xGk4Ux5y/FZQhOVLbXw==" saltValue="5xF5E0MuDaASupUQE9FqzTqTQPDUPqiZo7FjsmsoS3pV9I0nx/TTXUKBs0sbDyaK7xKS/mRDrqGXCZuRc12SDQ==" spinCount="100000" sheet="1" objects="1" scenarios="1" formatColumns="0" formatRows="0" autoFilter="0"/>
  <autoFilter ref="C79:K86" xr:uid="{00000000-0009-0000-0000-000003000000}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scale="84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19"/>
  <sheetViews>
    <sheetView showGridLines="0" topLeftCell="A43" zoomScale="110" zoomScaleNormal="110" workbookViewId="0"/>
  </sheetViews>
  <sheetFormatPr defaultRowHeight="15"/>
  <cols>
    <col min="1" max="1" width="8.33203125" style="186" customWidth="1"/>
    <col min="2" max="2" width="1.6640625" style="186" customWidth="1"/>
    <col min="3" max="4" width="5" style="186" customWidth="1"/>
    <col min="5" max="5" width="11.6640625" style="186" customWidth="1"/>
    <col min="6" max="6" width="9.1640625" style="186" customWidth="1"/>
    <col min="7" max="7" width="5" style="186" customWidth="1"/>
    <col min="8" max="8" width="77.83203125" style="186" customWidth="1"/>
    <col min="9" max="10" width="20" style="186" customWidth="1"/>
    <col min="11" max="11" width="1.6640625" style="186" customWidth="1"/>
  </cols>
  <sheetData>
    <row r="1" spans="2:11" customFormat="1" ht="37.5" customHeight="1"/>
    <row r="2" spans="2:11" customFormat="1" ht="7.5" customHeight="1">
      <c r="B2" s="187"/>
      <c r="C2" s="188"/>
      <c r="D2" s="188"/>
      <c r="E2" s="188"/>
      <c r="F2" s="188"/>
      <c r="G2" s="188"/>
      <c r="H2" s="188"/>
      <c r="I2" s="188"/>
      <c r="J2" s="188"/>
      <c r="K2" s="189"/>
    </row>
    <row r="3" spans="2:11" s="15" customFormat="1" ht="45" customHeight="1">
      <c r="B3" s="190"/>
      <c r="C3" s="314" t="s">
        <v>532</v>
      </c>
      <c r="D3" s="314"/>
      <c r="E3" s="314"/>
      <c r="F3" s="314"/>
      <c r="G3" s="314"/>
      <c r="H3" s="314"/>
      <c r="I3" s="314"/>
      <c r="J3" s="314"/>
      <c r="K3" s="191"/>
    </row>
    <row r="4" spans="2:11" customFormat="1" ht="25.5" customHeight="1">
      <c r="B4" s="192"/>
      <c r="C4" s="313" t="s">
        <v>533</v>
      </c>
      <c r="D4" s="313"/>
      <c r="E4" s="313"/>
      <c r="F4" s="313"/>
      <c r="G4" s="313"/>
      <c r="H4" s="313"/>
      <c r="I4" s="313"/>
      <c r="J4" s="313"/>
      <c r="K4" s="193"/>
    </row>
    <row r="5" spans="2:11" customFormat="1" ht="5.25" customHeight="1">
      <c r="B5" s="192"/>
      <c r="C5" s="194"/>
      <c r="D5" s="194"/>
      <c r="E5" s="194"/>
      <c r="F5" s="194"/>
      <c r="G5" s="194"/>
      <c r="H5" s="194"/>
      <c r="I5" s="194"/>
      <c r="J5" s="194"/>
      <c r="K5" s="193"/>
    </row>
    <row r="6" spans="2:11" customFormat="1" ht="15" customHeight="1">
      <c r="B6" s="192"/>
      <c r="C6" s="312" t="s">
        <v>534</v>
      </c>
      <c r="D6" s="312"/>
      <c r="E6" s="312"/>
      <c r="F6" s="312"/>
      <c r="G6" s="312"/>
      <c r="H6" s="312"/>
      <c r="I6" s="312"/>
      <c r="J6" s="312"/>
      <c r="K6" s="193"/>
    </row>
    <row r="7" spans="2:11" customFormat="1" ht="15" customHeight="1">
      <c r="B7" s="196"/>
      <c r="C7" s="312" t="s">
        <v>535</v>
      </c>
      <c r="D7" s="312"/>
      <c r="E7" s="312"/>
      <c r="F7" s="312"/>
      <c r="G7" s="312"/>
      <c r="H7" s="312"/>
      <c r="I7" s="312"/>
      <c r="J7" s="312"/>
      <c r="K7" s="193"/>
    </row>
    <row r="8" spans="2:11" customFormat="1" ht="12.75" customHeight="1">
      <c r="B8" s="196"/>
      <c r="C8" s="195"/>
      <c r="D8" s="195"/>
      <c r="E8" s="195"/>
      <c r="F8" s="195"/>
      <c r="G8" s="195"/>
      <c r="H8" s="195"/>
      <c r="I8" s="195"/>
      <c r="J8" s="195"/>
      <c r="K8" s="193"/>
    </row>
    <row r="9" spans="2:11" customFormat="1" ht="15" customHeight="1">
      <c r="B9" s="196"/>
      <c r="C9" s="312" t="s">
        <v>536</v>
      </c>
      <c r="D9" s="312"/>
      <c r="E9" s="312"/>
      <c r="F9" s="312"/>
      <c r="G9" s="312"/>
      <c r="H9" s="312"/>
      <c r="I9" s="312"/>
      <c r="J9" s="312"/>
      <c r="K9" s="193"/>
    </row>
    <row r="10" spans="2:11" customFormat="1" ht="15" customHeight="1">
      <c r="B10" s="196"/>
      <c r="C10" s="195"/>
      <c r="D10" s="312" t="s">
        <v>537</v>
      </c>
      <c r="E10" s="312"/>
      <c r="F10" s="312"/>
      <c r="G10" s="312"/>
      <c r="H10" s="312"/>
      <c r="I10" s="312"/>
      <c r="J10" s="312"/>
      <c r="K10" s="193"/>
    </row>
    <row r="11" spans="2:11" customFormat="1" ht="15" customHeight="1">
      <c r="B11" s="196"/>
      <c r="C11" s="197"/>
      <c r="D11" s="312" t="s">
        <v>538</v>
      </c>
      <c r="E11" s="312"/>
      <c r="F11" s="312"/>
      <c r="G11" s="312"/>
      <c r="H11" s="312"/>
      <c r="I11" s="312"/>
      <c r="J11" s="312"/>
      <c r="K11" s="193"/>
    </row>
    <row r="12" spans="2:11" customFormat="1" ht="15" customHeight="1">
      <c r="B12" s="196"/>
      <c r="C12" s="197"/>
      <c r="D12" s="195"/>
      <c r="E12" s="195"/>
      <c r="F12" s="195"/>
      <c r="G12" s="195"/>
      <c r="H12" s="195"/>
      <c r="I12" s="195"/>
      <c r="J12" s="195"/>
      <c r="K12" s="193"/>
    </row>
    <row r="13" spans="2:11" customFormat="1" ht="15" customHeight="1">
      <c r="B13" s="196"/>
      <c r="C13" s="197"/>
      <c r="D13" s="198" t="s">
        <v>539</v>
      </c>
      <c r="E13" s="195"/>
      <c r="F13" s="195"/>
      <c r="G13" s="195"/>
      <c r="H13" s="195"/>
      <c r="I13" s="195"/>
      <c r="J13" s="195"/>
      <c r="K13" s="193"/>
    </row>
    <row r="14" spans="2:11" customFormat="1" ht="12.75" customHeight="1">
      <c r="B14" s="196"/>
      <c r="C14" s="197"/>
      <c r="D14" s="197"/>
      <c r="E14" s="197"/>
      <c r="F14" s="197"/>
      <c r="G14" s="197"/>
      <c r="H14" s="197"/>
      <c r="I14" s="197"/>
      <c r="J14" s="197"/>
      <c r="K14" s="193"/>
    </row>
    <row r="15" spans="2:11" customFormat="1" ht="15" customHeight="1">
      <c r="B15" s="196"/>
      <c r="C15" s="197"/>
      <c r="D15" s="312" t="s">
        <v>540</v>
      </c>
      <c r="E15" s="312"/>
      <c r="F15" s="312"/>
      <c r="G15" s="312"/>
      <c r="H15" s="312"/>
      <c r="I15" s="312"/>
      <c r="J15" s="312"/>
      <c r="K15" s="193"/>
    </row>
    <row r="16" spans="2:11" customFormat="1" ht="15" customHeight="1">
      <c r="B16" s="196"/>
      <c r="C16" s="197"/>
      <c r="D16" s="312" t="s">
        <v>541</v>
      </c>
      <c r="E16" s="312"/>
      <c r="F16" s="312"/>
      <c r="G16" s="312"/>
      <c r="H16" s="312"/>
      <c r="I16" s="312"/>
      <c r="J16" s="312"/>
      <c r="K16" s="193"/>
    </row>
    <row r="17" spans="2:11" customFormat="1" ht="15" customHeight="1">
      <c r="B17" s="196"/>
      <c r="C17" s="197"/>
      <c r="D17" s="312" t="s">
        <v>542</v>
      </c>
      <c r="E17" s="312"/>
      <c r="F17" s="312"/>
      <c r="G17" s="312"/>
      <c r="H17" s="312"/>
      <c r="I17" s="312"/>
      <c r="J17" s="312"/>
      <c r="K17" s="193"/>
    </row>
    <row r="18" spans="2:11" customFormat="1" ht="15" customHeight="1">
      <c r="B18" s="196"/>
      <c r="C18" s="197"/>
      <c r="D18" s="197"/>
      <c r="E18" s="199" t="s">
        <v>76</v>
      </c>
      <c r="F18" s="312" t="s">
        <v>543</v>
      </c>
      <c r="G18" s="312"/>
      <c r="H18" s="312"/>
      <c r="I18" s="312"/>
      <c r="J18" s="312"/>
      <c r="K18" s="193"/>
    </row>
    <row r="19" spans="2:11" customFormat="1" ht="15" customHeight="1">
      <c r="B19" s="196"/>
      <c r="C19" s="197"/>
      <c r="D19" s="197"/>
      <c r="E19" s="199" t="s">
        <v>544</v>
      </c>
      <c r="F19" s="312" t="s">
        <v>545</v>
      </c>
      <c r="G19" s="312"/>
      <c r="H19" s="312"/>
      <c r="I19" s="312"/>
      <c r="J19" s="312"/>
      <c r="K19" s="193"/>
    </row>
    <row r="20" spans="2:11" customFormat="1" ht="15" customHeight="1">
      <c r="B20" s="196"/>
      <c r="C20" s="197"/>
      <c r="D20" s="197"/>
      <c r="E20" s="199" t="s">
        <v>546</v>
      </c>
      <c r="F20" s="312" t="s">
        <v>547</v>
      </c>
      <c r="G20" s="312"/>
      <c r="H20" s="312"/>
      <c r="I20" s="312"/>
      <c r="J20" s="312"/>
      <c r="K20" s="193"/>
    </row>
    <row r="21" spans="2:11" customFormat="1" ht="15" customHeight="1">
      <c r="B21" s="196"/>
      <c r="C21" s="197"/>
      <c r="D21" s="197"/>
      <c r="E21" s="199" t="s">
        <v>83</v>
      </c>
      <c r="F21" s="312" t="s">
        <v>84</v>
      </c>
      <c r="G21" s="312"/>
      <c r="H21" s="312"/>
      <c r="I21" s="312"/>
      <c r="J21" s="312"/>
      <c r="K21" s="193"/>
    </row>
    <row r="22" spans="2:11" customFormat="1" ht="15" customHeight="1">
      <c r="B22" s="196"/>
      <c r="C22" s="197"/>
      <c r="D22" s="197"/>
      <c r="E22" s="199" t="s">
        <v>548</v>
      </c>
      <c r="F22" s="312" t="s">
        <v>549</v>
      </c>
      <c r="G22" s="312"/>
      <c r="H22" s="312"/>
      <c r="I22" s="312"/>
      <c r="J22" s="312"/>
      <c r="K22" s="193"/>
    </row>
    <row r="23" spans="2:11" customFormat="1" ht="15" customHeight="1">
      <c r="B23" s="196"/>
      <c r="C23" s="197"/>
      <c r="D23" s="197"/>
      <c r="E23" s="199" t="s">
        <v>550</v>
      </c>
      <c r="F23" s="312" t="s">
        <v>551</v>
      </c>
      <c r="G23" s="312"/>
      <c r="H23" s="312"/>
      <c r="I23" s="312"/>
      <c r="J23" s="312"/>
      <c r="K23" s="193"/>
    </row>
    <row r="24" spans="2:11" customFormat="1" ht="12.75" customHeight="1">
      <c r="B24" s="196"/>
      <c r="C24" s="197"/>
      <c r="D24" s="197"/>
      <c r="E24" s="197"/>
      <c r="F24" s="197"/>
      <c r="G24" s="197"/>
      <c r="H24" s="197"/>
      <c r="I24" s="197"/>
      <c r="J24" s="197"/>
      <c r="K24" s="193"/>
    </row>
    <row r="25" spans="2:11" customFormat="1" ht="15" customHeight="1">
      <c r="B25" s="196"/>
      <c r="C25" s="312" t="s">
        <v>552</v>
      </c>
      <c r="D25" s="312"/>
      <c r="E25" s="312"/>
      <c r="F25" s="312"/>
      <c r="G25" s="312"/>
      <c r="H25" s="312"/>
      <c r="I25" s="312"/>
      <c r="J25" s="312"/>
      <c r="K25" s="193"/>
    </row>
    <row r="26" spans="2:11" customFormat="1" ht="15" customHeight="1">
      <c r="B26" s="196"/>
      <c r="C26" s="312" t="s">
        <v>553</v>
      </c>
      <c r="D26" s="312"/>
      <c r="E26" s="312"/>
      <c r="F26" s="312"/>
      <c r="G26" s="312"/>
      <c r="H26" s="312"/>
      <c r="I26" s="312"/>
      <c r="J26" s="312"/>
      <c r="K26" s="193"/>
    </row>
    <row r="27" spans="2:11" customFormat="1" ht="15" customHeight="1">
      <c r="B27" s="196"/>
      <c r="C27" s="195"/>
      <c r="D27" s="312" t="s">
        <v>554</v>
      </c>
      <c r="E27" s="312"/>
      <c r="F27" s="312"/>
      <c r="G27" s="312"/>
      <c r="H27" s="312"/>
      <c r="I27" s="312"/>
      <c r="J27" s="312"/>
      <c r="K27" s="193"/>
    </row>
    <row r="28" spans="2:11" customFormat="1" ht="15" customHeight="1">
      <c r="B28" s="196"/>
      <c r="C28" s="197"/>
      <c r="D28" s="312" t="s">
        <v>555</v>
      </c>
      <c r="E28" s="312"/>
      <c r="F28" s="312"/>
      <c r="G28" s="312"/>
      <c r="H28" s="312"/>
      <c r="I28" s="312"/>
      <c r="J28" s="312"/>
      <c r="K28" s="193"/>
    </row>
    <row r="29" spans="2:11" customFormat="1" ht="12.75" customHeight="1">
      <c r="B29" s="196"/>
      <c r="C29" s="197"/>
      <c r="D29" s="197"/>
      <c r="E29" s="197"/>
      <c r="F29" s="197"/>
      <c r="G29" s="197"/>
      <c r="H29" s="197"/>
      <c r="I29" s="197"/>
      <c r="J29" s="197"/>
      <c r="K29" s="193"/>
    </row>
    <row r="30" spans="2:11" customFormat="1" ht="15" customHeight="1">
      <c r="B30" s="196"/>
      <c r="C30" s="197"/>
      <c r="D30" s="312" t="s">
        <v>556</v>
      </c>
      <c r="E30" s="312"/>
      <c r="F30" s="312"/>
      <c r="G30" s="312"/>
      <c r="H30" s="312"/>
      <c r="I30" s="312"/>
      <c r="J30" s="312"/>
      <c r="K30" s="193"/>
    </row>
    <row r="31" spans="2:11" customFormat="1" ht="15" customHeight="1">
      <c r="B31" s="196"/>
      <c r="C31" s="197"/>
      <c r="D31" s="312" t="s">
        <v>557</v>
      </c>
      <c r="E31" s="312"/>
      <c r="F31" s="312"/>
      <c r="G31" s="312"/>
      <c r="H31" s="312"/>
      <c r="I31" s="312"/>
      <c r="J31" s="312"/>
      <c r="K31" s="193"/>
    </row>
    <row r="32" spans="2:11" customFormat="1" ht="12.75" customHeight="1">
      <c r="B32" s="196"/>
      <c r="C32" s="197"/>
      <c r="D32" s="197"/>
      <c r="E32" s="197"/>
      <c r="F32" s="197"/>
      <c r="G32" s="197"/>
      <c r="H32" s="197"/>
      <c r="I32" s="197"/>
      <c r="J32" s="197"/>
      <c r="K32" s="193"/>
    </row>
    <row r="33" spans="2:11" customFormat="1" ht="15" customHeight="1">
      <c r="B33" s="196"/>
      <c r="C33" s="197"/>
      <c r="D33" s="312" t="s">
        <v>558</v>
      </c>
      <c r="E33" s="312"/>
      <c r="F33" s="312"/>
      <c r="G33" s="312"/>
      <c r="H33" s="312"/>
      <c r="I33" s="312"/>
      <c r="J33" s="312"/>
      <c r="K33" s="193"/>
    </row>
    <row r="34" spans="2:11" customFormat="1" ht="15" customHeight="1">
      <c r="B34" s="196"/>
      <c r="C34" s="197"/>
      <c r="D34" s="312" t="s">
        <v>559</v>
      </c>
      <c r="E34" s="312"/>
      <c r="F34" s="312"/>
      <c r="G34" s="312"/>
      <c r="H34" s="312"/>
      <c r="I34" s="312"/>
      <c r="J34" s="312"/>
      <c r="K34" s="193"/>
    </row>
    <row r="35" spans="2:11" customFormat="1" ht="15" customHeight="1">
      <c r="B35" s="196"/>
      <c r="C35" s="197"/>
      <c r="D35" s="312" t="s">
        <v>560</v>
      </c>
      <c r="E35" s="312"/>
      <c r="F35" s="312"/>
      <c r="G35" s="312"/>
      <c r="H35" s="312"/>
      <c r="I35" s="312"/>
      <c r="J35" s="312"/>
      <c r="K35" s="193"/>
    </row>
    <row r="36" spans="2:11" customFormat="1" ht="15" customHeight="1">
      <c r="B36" s="196"/>
      <c r="C36" s="197"/>
      <c r="D36" s="195"/>
      <c r="E36" s="198" t="s">
        <v>107</v>
      </c>
      <c r="F36" s="195"/>
      <c r="G36" s="312" t="s">
        <v>561</v>
      </c>
      <c r="H36" s="312"/>
      <c r="I36" s="312"/>
      <c r="J36" s="312"/>
      <c r="K36" s="193"/>
    </row>
    <row r="37" spans="2:11" customFormat="1" ht="30.75" customHeight="1">
      <c r="B37" s="196"/>
      <c r="C37" s="197"/>
      <c r="D37" s="195"/>
      <c r="E37" s="198" t="s">
        <v>562</v>
      </c>
      <c r="F37" s="195"/>
      <c r="G37" s="312" t="s">
        <v>563</v>
      </c>
      <c r="H37" s="312"/>
      <c r="I37" s="312"/>
      <c r="J37" s="312"/>
      <c r="K37" s="193"/>
    </row>
    <row r="38" spans="2:11" customFormat="1" ht="15" customHeight="1">
      <c r="B38" s="196"/>
      <c r="C38" s="197"/>
      <c r="D38" s="195"/>
      <c r="E38" s="198" t="s">
        <v>50</v>
      </c>
      <c r="F38" s="195"/>
      <c r="G38" s="312" t="s">
        <v>564</v>
      </c>
      <c r="H38" s="312"/>
      <c r="I38" s="312"/>
      <c r="J38" s="312"/>
      <c r="K38" s="193"/>
    </row>
    <row r="39" spans="2:11" customFormat="1" ht="15" customHeight="1">
      <c r="B39" s="196"/>
      <c r="C39" s="197"/>
      <c r="D39" s="195"/>
      <c r="E39" s="198" t="s">
        <v>51</v>
      </c>
      <c r="F39" s="195"/>
      <c r="G39" s="312" t="s">
        <v>565</v>
      </c>
      <c r="H39" s="312"/>
      <c r="I39" s="312"/>
      <c r="J39" s="312"/>
      <c r="K39" s="193"/>
    </row>
    <row r="40" spans="2:11" customFormat="1" ht="15" customHeight="1">
      <c r="B40" s="196"/>
      <c r="C40" s="197"/>
      <c r="D40" s="195"/>
      <c r="E40" s="198" t="s">
        <v>108</v>
      </c>
      <c r="F40" s="195"/>
      <c r="G40" s="312" t="s">
        <v>566</v>
      </c>
      <c r="H40" s="312"/>
      <c r="I40" s="312"/>
      <c r="J40" s="312"/>
      <c r="K40" s="193"/>
    </row>
    <row r="41" spans="2:11" customFormat="1" ht="15" customHeight="1">
      <c r="B41" s="196"/>
      <c r="C41" s="197"/>
      <c r="D41" s="195"/>
      <c r="E41" s="198" t="s">
        <v>109</v>
      </c>
      <c r="F41" s="195"/>
      <c r="G41" s="312" t="s">
        <v>567</v>
      </c>
      <c r="H41" s="312"/>
      <c r="I41" s="312"/>
      <c r="J41" s="312"/>
      <c r="K41" s="193"/>
    </row>
    <row r="42" spans="2:11" customFormat="1" ht="15" customHeight="1">
      <c r="B42" s="196"/>
      <c r="C42" s="197"/>
      <c r="D42" s="195"/>
      <c r="E42" s="198" t="s">
        <v>568</v>
      </c>
      <c r="F42" s="195"/>
      <c r="G42" s="312" t="s">
        <v>569</v>
      </c>
      <c r="H42" s="312"/>
      <c r="I42" s="312"/>
      <c r="J42" s="312"/>
      <c r="K42" s="193"/>
    </row>
    <row r="43" spans="2:11" customFormat="1" ht="15" customHeight="1">
      <c r="B43" s="196"/>
      <c r="C43" s="197"/>
      <c r="D43" s="195"/>
      <c r="E43" s="198"/>
      <c r="F43" s="195"/>
      <c r="G43" s="312" t="s">
        <v>570</v>
      </c>
      <c r="H43" s="312"/>
      <c r="I43" s="312"/>
      <c r="J43" s="312"/>
      <c r="K43" s="193"/>
    </row>
    <row r="44" spans="2:11" customFormat="1" ht="15" customHeight="1">
      <c r="B44" s="196"/>
      <c r="C44" s="197"/>
      <c r="D44" s="195"/>
      <c r="E44" s="198" t="s">
        <v>571</v>
      </c>
      <c r="F44" s="195"/>
      <c r="G44" s="312" t="s">
        <v>572</v>
      </c>
      <c r="H44" s="312"/>
      <c r="I44" s="312"/>
      <c r="J44" s="312"/>
      <c r="K44" s="193"/>
    </row>
    <row r="45" spans="2:11" customFormat="1" ht="15" customHeight="1">
      <c r="B45" s="196"/>
      <c r="C45" s="197"/>
      <c r="D45" s="195"/>
      <c r="E45" s="198" t="s">
        <v>111</v>
      </c>
      <c r="F45" s="195"/>
      <c r="G45" s="312" t="s">
        <v>573</v>
      </c>
      <c r="H45" s="312"/>
      <c r="I45" s="312"/>
      <c r="J45" s="312"/>
      <c r="K45" s="193"/>
    </row>
    <row r="46" spans="2:11" customFormat="1" ht="12.75" customHeight="1">
      <c r="B46" s="196"/>
      <c r="C46" s="197"/>
      <c r="D46" s="195"/>
      <c r="E46" s="195"/>
      <c r="F46" s="195"/>
      <c r="G46" s="195"/>
      <c r="H46" s="195"/>
      <c r="I46" s="195"/>
      <c r="J46" s="195"/>
      <c r="K46" s="193"/>
    </row>
    <row r="47" spans="2:11" customFormat="1" ht="15" customHeight="1">
      <c r="B47" s="196"/>
      <c r="C47" s="197"/>
      <c r="D47" s="312" t="s">
        <v>574</v>
      </c>
      <c r="E47" s="312"/>
      <c r="F47" s="312"/>
      <c r="G47" s="312"/>
      <c r="H47" s="312"/>
      <c r="I47" s="312"/>
      <c r="J47" s="312"/>
      <c r="K47" s="193"/>
    </row>
    <row r="48" spans="2:11" customFormat="1" ht="15" customHeight="1">
      <c r="B48" s="196"/>
      <c r="C48" s="197"/>
      <c r="D48" s="197"/>
      <c r="E48" s="312" t="s">
        <v>575</v>
      </c>
      <c r="F48" s="312"/>
      <c r="G48" s="312"/>
      <c r="H48" s="312"/>
      <c r="I48" s="312"/>
      <c r="J48" s="312"/>
      <c r="K48" s="193"/>
    </row>
    <row r="49" spans="2:11" customFormat="1" ht="15" customHeight="1">
      <c r="B49" s="196"/>
      <c r="C49" s="197"/>
      <c r="D49" s="197"/>
      <c r="E49" s="312" t="s">
        <v>576</v>
      </c>
      <c r="F49" s="312"/>
      <c r="G49" s="312"/>
      <c r="H49" s="312"/>
      <c r="I49" s="312"/>
      <c r="J49" s="312"/>
      <c r="K49" s="193"/>
    </row>
    <row r="50" spans="2:11" customFormat="1" ht="15" customHeight="1">
      <c r="B50" s="196"/>
      <c r="C50" s="197"/>
      <c r="D50" s="197"/>
      <c r="E50" s="312" t="s">
        <v>577</v>
      </c>
      <c r="F50" s="312"/>
      <c r="G50" s="312"/>
      <c r="H50" s="312"/>
      <c r="I50" s="312"/>
      <c r="J50" s="312"/>
      <c r="K50" s="193"/>
    </row>
    <row r="51" spans="2:11" customFormat="1" ht="15" customHeight="1">
      <c r="B51" s="196"/>
      <c r="C51" s="197"/>
      <c r="D51" s="312" t="s">
        <v>578</v>
      </c>
      <c r="E51" s="312"/>
      <c r="F51" s="312"/>
      <c r="G51" s="312"/>
      <c r="H51" s="312"/>
      <c r="I51" s="312"/>
      <c r="J51" s="312"/>
      <c r="K51" s="193"/>
    </row>
    <row r="52" spans="2:11" customFormat="1" ht="25.5" customHeight="1">
      <c r="B52" s="192"/>
      <c r="C52" s="313" t="s">
        <v>579</v>
      </c>
      <c r="D52" s="313"/>
      <c r="E52" s="313"/>
      <c r="F52" s="313"/>
      <c r="G52" s="313"/>
      <c r="H52" s="313"/>
      <c r="I52" s="313"/>
      <c r="J52" s="313"/>
      <c r="K52" s="193"/>
    </row>
    <row r="53" spans="2:11" customFormat="1" ht="5.25" customHeight="1">
      <c r="B53" s="192"/>
      <c r="C53" s="194"/>
      <c r="D53" s="194"/>
      <c r="E53" s="194"/>
      <c r="F53" s="194"/>
      <c r="G53" s="194"/>
      <c r="H53" s="194"/>
      <c r="I53" s="194"/>
      <c r="J53" s="194"/>
      <c r="K53" s="193"/>
    </row>
    <row r="54" spans="2:11" customFormat="1" ht="15" customHeight="1">
      <c r="B54" s="192"/>
      <c r="C54" s="312" t="s">
        <v>580</v>
      </c>
      <c r="D54" s="312"/>
      <c r="E54" s="312"/>
      <c r="F54" s="312"/>
      <c r="G54" s="312"/>
      <c r="H54" s="312"/>
      <c r="I54" s="312"/>
      <c r="J54" s="312"/>
      <c r="K54" s="193"/>
    </row>
    <row r="55" spans="2:11" customFormat="1" ht="15" customHeight="1">
      <c r="B55" s="192"/>
      <c r="C55" s="312" t="s">
        <v>581</v>
      </c>
      <c r="D55" s="312"/>
      <c r="E55" s="312"/>
      <c r="F55" s="312"/>
      <c r="G55" s="312"/>
      <c r="H55" s="312"/>
      <c r="I55" s="312"/>
      <c r="J55" s="312"/>
      <c r="K55" s="193"/>
    </row>
    <row r="56" spans="2:11" customFormat="1" ht="12.75" customHeight="1">
      <c r="B56" s="192"/>
      <c r="C56" s="195"/>
      <c r="D56" s="195"/>
      <c r="E56" s="195"/>
      <c r="F56" s="195"/>
      <c r="G56" s="195"/>
      <c r="H56" s="195"/>
      <c r="I56" s="195"/>
      <c r="J56" s="195"/>
      <c r="K56" s="193"/>
    </row>
    <row r="57" spans="2:11" customFormat="1" ht="15" customHeight="1">
      <c r="B57" s="192"/>
      <c r="C57" s="312" t="s">
        <v>582</v>
      </c>
      <c r="D57" s="312"/>
      <c r="E57" s="312"/>
      <c r="F57" s="312"/>
      <c r="G57" s="312"/>
      <c r="H57" s="312"/>
      <c r="I57" s="312"/>
      <c r="J57" s="312"/>
      <c r="K57" s="193"/>
    </row>
    <row r="58" spans="2:11" customFormat="1" ht="15" customHeight="1">
      <c r="B58" s="192"/>
      <c r="C58" s="197"/>
      <c r="D58" s="312" t="s">
        <v>583</v>
      </c>
      <c r="E58" s="312"/>
      <c r="F58" s="312"/>
      <c r="G58" s="312"/>
      <c r="H58" s="312"/>
      <c r="I58" s="312"/>
      <c r="J58" s="312"/>
      <c r="K58" s="193"/>
    </row>
    <row r="59" spans="2:11" customFormat="1" ht="15" customHeight="1">
      <c r="B59" s="192"/>
      <c r="C59" s="197"/>
      <c r="D59" s="312" t="s">
        <v>584</v>
      </c>
      <c r="E59" s="312"/>
      <c r="F59" s="312"/>
      <c r="G59" s="312"/>
      <c r="H59" s="312"/>
      <c r="I59" s="312"/>
      <c r="J59" s="312"/>
      <c r="K59" s="193"/>
    </row>
    <row r="60" spans="2:11" customFormat="1" ht="15" customHeight="1">
      <c r="B60" s="192"/>
      <c r="C60" s="197"/>
      <c r="D60" s="312" t="s">
        <v>585</v>
      </c>
      <c r="E60" s="312"/>
      <c r="F60" s="312"/>
      <c r="G60" s="312"/>
      <c r="H60" s="312"/>
      <c r="I60" s="312"/>
      <c r="J60" s="312"/>
      <c r="K60" s="193"/>
    </row>
    <row r="61" spans="2:11" customFormat="1" ht="15" customHeight="1">
      <c r="B61" s="192"/>
      <c r="C61" s="197"/>
      <c r="D61" s="312" t="s">
        <v>586</v>
      </c>
      <c r="E61" s="312"/>
      <c r="F61" s="312"/>
      <c r="G61" s="312"/>
      <c r="H61" s="312"/>
      <c r="I61" s="312"/>
      <c r="J61" s="312"/>
      <c r="K61" s="193"/>
    </row>
    <row r="62" spans="2:11" customFormat="1" ht="15" customHeight="1">
      <c r="B62" s="192"/>
      <c r="C62" s="197"/>
      <c r="D62" s="315" t="s">
        <v>587</v>
      </c>
      <c r="E62" s="315"/>
      <c r="F62" s="315"/>
      <c r="G62" s="315"/>
      <c r="H62" s="315"/>
      <c r="I62" s="315"/>
      <c r="J62" s="315"/>
      <c r="K62" s="193"/>
    </row>
    <row r="63" spans="2:11" customFormat="1" ht="15" customHeight="1">
      <c r="B63" s="192"/>
      <c r="C63" s="197"/>
      <c r="D63" s="312" t="s">
        <v>588</v>
      </c>
      <c r="E63" s="312"/>
      <c r="F63" s="312"/>
      <c r="G63" s="312"/>
      <c r="H63" s="312"/>
      <c r="I63" s="312"/>
      <c r="J63" s="312"/>
      <c r="K63" s="193"/>
    </row>
    <row r="64" spans="2:11" customFormat="1" ht="12.75" customHeight="1">
      <c r="B64" s="192"/>
      <c r="C64" s="197"/>
      <c r="D64" s="197"/>
      <c r="E64" s="200"/>
      <c r="F64" s="197"/>
      <c r="G64" s="197"/>
      <c r="H64" s="197"/>
      <c r="I64" s="197"/>
      <c r="J64" s="197"/>
      <c r="K64" s="193"/>
    </row>
    <row r="65" spans="2:11" customFormat="1" ht="15" customHeight="1">
      <c r="B65" s="192"/>
      <c r="C65" s="197"/>
      <c r="D65" s="312" t="s">
        <v>589</v>
      </c>
      <c r="E65" s="312"/>
      <c r="F65" s="312"/>
      <c r="G65" s="312"/>
      <c r="H65" s="312"/>
      <c r="I65" s="312"/>
      <c r="J65" s="312"/>
      <c r="K65" s="193"/>
    </row>
    <row r="66" spans="2:11" customFormat="1" ht="15" customHeight="1">
      <c r="B66" s="192"/>
      <c r="C66" s="197"/>
      <c r="D66" s="315" t="s">
        <v>590</v>
      </c>
      <c r="E66" s="315"/>
      <c r="F66" s="315"/>
      <c r="G66" s="315"/>
      <c r="H66" s="315"/>
      <c r="I66" s="315"/>
      <c r="J66" s="315"/>
      <c r="K66" s="193"/>
    </row>
    <row r="67" spans="2:11" customFormat="1" ht="15" customHeight="1">
      <c r="B67" s="192"/>
      <c r="C67" s="197"/>
      <c r="D67" s="312" t="s">
        <v>591</v>
      </c>
      <c r="E67" s="312"/>
      <c r="F67" s="312"/>
      <c r="G67" s="312"/>
      <c r="H67" s="312"/>
      <c r="I67" s="312"/>
      <c r="J67" s="312"/>
      <c r="K67" s="193"/>
    </row>
    <row r="68" spans="2:11" customFormat="1" ht="15" customHeight="1">
      <c r="B68" s="192"/>
      <c r="C68" s="197"/>
      <c r="D68" s="312" t="s">
        <v>592</v>
      </c>
      <c r="E68" s="312"/>
      <c r="F68" s="312"/>
      <c r="G68" s="312"/>
      <c r="H68" s="312"/>
      <c r="I68" s="312"/>
      <c r="J68" s="312"/>
      <c r="K68" s="193"/>
    </row>
    <row r="69" spans="2:11" customFormat="1" ht="15" customHeight="1">
      <c r="B69" s="192"/>
      <c r="C69" s="197"/>
      <c r="D69" s="312" t="s">
        <v>593</v>
      </c>
      <c r="E69" s="312"/>
      <c r="F69" s="312"/>
      <c r="G69" s="312"/>
      <c r="H69" s="312"/>
      <c r="I69" s="312"/>
      <c r="J69" s="312"/>
      <c r="K69" s="193"/>
    </row>
    <row r="70" spans="2:11" customFormat="1" ht="15" customHeight="1">
      <c r="B70" s="192"/>
      <c r="C70" s="197"/>
      <c r="D70" s="312" t="s">
        <v>594</v>
      </c>
      <c r="E70" s="312"/>
      <c r="F70" s="312"/>
      <c r="G70" s="312"/>
      <c r="H70" s="312"/>
      <c r="I70" s="312"/>
      <c r="J70" s="312"/>
      <c r="K70" s="193"/>
    </row>
    <row r="71" spans="2:11" customFormat="1" ht="12.75" customHeight="1">
      <c r="B71" s="201"/>
      <c r="C71" s="202"/>
      <c r="D71" s="202"/>
      <c r="E71" s="202"/>
      <c r="F71" s="202"/>
      <c r="G71" s="202"/>
      <c r="H71" s="202"/>
      <c r="I71" s="202"/>
      <c r="J71" s="202"/>
      <c r="K71" s="203"/>
    </row>
    <row r="72" spans="2:11" customFormat="1" ht="18.75" customHeight="1">
      <c r="B72" s="204"/>
      <c r="C72" s="204"/>
      <c r="D72" s="204"/>
      <c r="E72" s="204"/>
      <c r="F72" s="204"/>
      <c r="G72" s="204"/>
      <c r="H72" s="204"/>
      <c r="I72" s="204"/>
      <c r="J72" s="204"/>
      <c r="K72" s="205"/>
    </row>
    <row r="73" spans="2:11" customFormat="1" ht="18.75" customHeight="1">
      <c r="B73" s="205"/>
      <c r="C73" s="205"/>
      <c r="D73" s="205"/>
      <c r="E73" s="205"/>
      <c r="F73" s="205"/>
      <c r="G73" s="205"/>
      <c r="H73" s="205"/>
      <c r="I73" s="205"/>
      <c r="J73" s="205"/>
      <c r="K73" s="205"/>
    </row>
    <row r="74" spans="2:11" customFormat="1" ht="7.5" customHeight="1">
      <c r="B74" s="206"/>
      <c r="C74" s="207"/>
      <c r="D74" s="207"/>
      <c r="E74" s="207"/>
      <c r="F74" s="207"/>
      <c r="G74" s="207"/>
      <c r="H74" s="207"/>
      <c r="I74" s="207"/>
      <c r="J74" s="207"/>
      <c r="K74" s="208"/>
    </row>
    <row r="75" spans="2:11" customFormat="1" ht="45" customHeight="1">
      <c r="B75" s="209"/>
      <c r="C75" s="316" t="s">
        <v>595</v>
      </c>
      <c r="D75" s="316"/>
      <c r="E75" s="316"/>
      <c r="F75" s="316"/>
      <c r="G75" s="316"/>
      <c r="H75" s="316"/>
      <c r="I75" s="316"/>
      <c r="J75" s="316"/>
      <c r="K75" s="210"/>
    </row>
    <row r="76" spans="2:11" customFormat="1" ht="17.25" customHeight="1">
      <c r="B76" s="209"/>
      <c r="C76" s="211" t="s">
        <v>596</v>
      </c>
      <c r="D76" s="211"/>
      <c r="E76" s="211"/>
      <c r="F76" s="211" t="s">
        <v>597</v>
      </c>
      <c r="G76" s="212"/>
      <c r="H76" s="211" t="s">
        <v>51</v>
      </c>
      <c r="I76" s="211" t="s">
        <v>54</v>
      </c>
      <c r="J76" s="211" t="s">
        <v>598</v>
      </c>
      <c r="K76" s="210"/>
    </row>
    <row r="77" spans="2:11" customFormat="1" ht="17.25" customHeight="1">
      <c r="B77" s="209"/>
      <c r="C77" s="213" t="s">
        <v>599</v>
      </c>
      <c r="D77" s="213"/>
      <c r="E77" s="213"/>
      <c r="F77" s="214" t="s">
        <v>600</v>
      </c>
      <c r="G77" s="215"/>
      <c r="H77" s="213"/>
      <c r="I77" s="213"/>
      <c r="J77" s="213" t="s">
        <v>601</v>
      </c>
      <c r="K77" s="210"/>
    </row>
    <row r="78" spans="2:11" customFormat="1" ht="5.25" customHeight="1">
      <c r="B78" s="209"/>
      <c r="C78" s="216"/>
      <c r="D78" s="216"/>
      <c r="E78" s="216"/>
      <c r="F78" s="216"/>
      <c r="G78" s="217"/>
      <c r="H78" s="216"/>
      <c r="I78" s="216"/>
      <c r="J78" s="216"/>
      <c r="K78" s="210"/>
    </row>
    <row r="79" spans="2:11" customFormat="1" ht="15" customHeight="1">
      <c r="B79" s="209"/>
      <c r="C79" s="198" t="s">
        <v>50</v>
      </c>
      <c r="D79" s="218"/>
      <c r="E79" s="218"/>
      <c r="F79" s="219" t="s">
        <v>602</v>
      </c>
      <c r="G79" s="220"/>
      <c r="H79" s="198" t="s">
        <v>603</v>
      </c>
      <c r="I79" s="198" t="s">
        <v>604</v>
      </c>
      <c r="J79" s="198">
        <v>20</v>
      </c>
      <c r="K79" s="210"/>
    </row>
    <row r="80" spans="2:11" customFormat="1" ht="15" customHeight="1">
      <c r="B80" s="209"/>
      <c r="C80" s="198" t="s">
        <v>605</v>
      </c>
      <c r="D80" s="198"/>
      <c r="E80" s="198"/>
      <c r="F80" s="219" t="s">
        <v>602</v>
      </c>
      <c r="G80" s="220"/>
      <c r="H80" s="198" t="s">
        <v>606</v>
      </c>
      <c r="I80" s="198" t="s">
        <v>604</v>
      </c>
      <c r="J80" s="198">
        <v>120</v>
      </c>
      <c r="K80" s="210"/>
    </row>
    <row r="81" spans="2:11" customFormat="1" ht="15" customHeight="1">
      <c r="B81" s="221"/>
      <c r="C81" s="198" t="s">
        <v>607</v>
      </c>
      <c r="D81" s="198"/>
      <c r="E81" s="198"/>
      <c r="F81" s="219" t="s">
        <v>608</v>
      </c>
      <c r="G81" s="220"/>
      <c r="H81" s="198" t="s">
        <v>609</v>
      </c>
      <c r="I81" s="198" t="s">
        <v>604</v>
      </c>
      <c r="J81" s="198">
        <v>50</v>
      </c>
      <c r="K81" s="210"/>
    </row>
    <row r="82" spans="2:11" customFormat="1" ht="15" customHeight="1">
      <c r="B82" s="221"/>
      <c r="C82" s="198" t="s">
        <v>610</v>
      </c>
      <c r="D82" s="198"/>
      <c r="E82" s="198"/>
      <c r="F82" s="219" t="s">
        <v>602</v>
      </c>
      <c r="G82" s="220"/>
      <c r="H82" s="198" t="s">
        <v>611</v>
      </c>
      <c r="I82" s="198" t="s">
        <v>612</v>
      </c>
      <c r="J82" s="198"/>
      <c r="K82" s="210"/>
    </row>
    <row r="83" spans="2:11" customFormat="1" ht="15" customHeight="1">
      <c r="B83" s="221"/>
      <c r="C83" s="198" t="s">
        <v>613</v>
      </c>
      <c r="D83" s="198"/>
      <c r="E83" s="198"/>
      <c r="F83" s="219" t="s">
        <v>608</v>
      </c>
      <c r="G83" s="198"/>
      <c r="H83" s="198" t="s">
        <v>614</v>
      </c>
      <c r="I83" s="198" t="s">
        <v>604</v>
      </c>
      <c r="J83" s="198">
        <v>15</v>
      </c>
      <c r="K83" s="210"/>
    </row>
    <row r="84" spans="2:11" customFormat="1" ht="15" customHeight="1">
      <c r="B84" s="221"/>
      <c r="C84" s="198" t="s">
        <v>615</v>
      </c>
      <c r="D84" s="198"/>
      <c r="E84" s="198"/>
      <c r="F84" s="219" t="s">
        <v>608</v>
      </c>
      <c r="G84" s="198"/>
      <c r="H84" s="198" t="s">
        <v>616</v>
      </c>
      <c r="I84" s="198" t="s">
        <v>604</v>
      </c>
      <c r="J84" s="198">
        <v>15</v>
      </c>
      <c r="K84" s="210"/>
    </row>
    <row r="85" spans="2:11" customFormat="1" ht="15" customHeight="1">
      <c r="B85" s="221"/>
      <c r="C85" s="198" t="s">
        <v>617</v>
      </c>
      <c r="D85" s="198"/>
      <c r="E85" s="198"/>
      <c r="F85" s="219" t="s">
        <v>608</v>
      </c>
      <c r="G85" s="198"/>
      <c r="H85" s="198" t="s">
        <v>618</v>
      </c>
      <c r="I85" s="198" t="s">
        <v>604</v>
      </c>
      <c r="J85" s="198">
        <v>20</v>
      </c>
      <c r="K85" s="210"/>
    </row>
    <row r="86" spans="2:11" customFormat="1" ht="15" customHeight="1">
      <c r="B86" s="221"/>
      <c r="C86" s="198" t="s">
        <v>619</v>
      </c>
      <c r="D86" s="198"/>
      <c r="E86" s="198"/>
      <c r="F86" s="219" t="s">
        <v>608</v>
      </c>
      <c r="G86" s="198"/>
      <c r="H86" s="198" t="s">
        <v>620</v>
      </c>
      <c r="I86" s="198" t="s">
        <v>604</v>
      </c>
      <c r="J86" s="198">
        <v>20</v>
      </c>
      <c r="K86" s="210"/>
    </row>
    <row r="87" spans="2:11" customFormat="1" ht="15" customHeight="1">
      <c r="B87" s="221"/>
      <c r="C87" s="198" t="s">
        <v>621</v>
      </c>
      <c r="D87" s="198"/>
      <c r="E87" s="198"/>
      <c r="F87" s="219" t="s">
        <v>608</v>
      </c>
      <c r="G87" s="220"/>
      <c r="H87" s="198" t="s">
        <v>622</v>
      </c>
      <c r="I87" s="198" t="s">
        <v>604</v>
      </c>
      <c r="J87" s="198">
        <v>50</v>
      </c>
      <c r="K87" s="210"/>
    </row>
    <row r="88" spans="2:11" customFormat="1" ht="15" customHeight="1">
      <c r="B88" s="221"/>
      <c r="C88" s="198" t="s">
        <v>623</v>
      </c>
      <c r="D88" s="198"/>
      <c r="E88" s="198"/>
      <c r="F88" s="219" t="s">
        <v>608</v>
      </c>
      <c r="G88" s="220"/>
      <c r="H88" s="198" t="s">
        <v>624</v>
      </c>
      <c r="I88" s="198" t="s">
        <v>604</v>
      </c>
      <c r="J88" s="198">
        <v>20</v>
      </c>
      <c r="K88" s="210"/>
    </row>
    <row r="89" spans="2:11" customFormat="1" ht="15" customHeight="1">
      <c r="B89" s="221"/>
      <c r="C89" s="198" t="s">
        <v>625</v>
      </c>
      <c r="D89" s="198"/>
      <c r="E89" s="198"/>
      <c r="F89" s="219" t="s">
        <v>608</v>
      </c>
      <c r="G89" s="220"/>
      <c r="H89" s="198" t="s">
        <v>626</v>
      </c>
      <c r="I89" s="198" t="s">
        <v>604</v>
      </c>
      <c r="J89" s="198">
        <v>20</v>
      </c>
      <c r="K89" s="210"/>
    </row>
    <row r="90" spans="2:11" customFormat="1" ht="15" customHeight="1">
      <c r="B90" s="221"/>
      <c r="C90" s="198" t="s">
        <v>627</v>
      </c>
      <c r="D90" s="198"/>
      <c r="E90" s="198"/>
      <c r="F90" s="219" t="s">
        <v>608</v>
      </c>
      <c r="G90" s="220"/>
      <c r="H90" s="198" t="s">
        <v>628</v>
      </c>
      <c r="I90" s="198" t="s">
        <v>604</v>
      </c>
      <c r="J90" s="198">
        <v>50</v>
      </c>
      <c r="K90" s="210"/>
    </row>
    <row r="91" spans="2:11" customFormat="1" ht="15" customHeight="1">
      <c r="B91" s="221"/>
      <c r="C91" s="198" t="s">
        <v>629</v>
      </c>
      <c r="D91" s="198"/>
      <c r="E91" s="198"/>
      <c r="F91" s="219" t="s">
        <v>608</v>
      </c>
      <c r="G91" s="220"/>
      <c r="H91" s="198" t="s">
        <v>629</v>
      </c>
      <c r="I91" s="198" t="s">
        <v>604</v>
      </c>
      <c r="J91" s="198">
        <v>50</v>
      </c>
      <c r="K91" s="210"/>
    </row>
    <row r="92" spans="2:11" customFormat="1" ht="15" customHeight="1">
      <c r="B92" s="221"/>
      <c r="C92" s="198" t="s">
        <v>630</v>
      </c>
      <c r="D92" s="198"/>
      <c r="E92" s="198"/>
      <c r="F92" s="219" t="s">
        <v>608</v>
      </c>
      <c r="G92" s="220"/>
      <c r="H92" s="198" t="s">
        <v>631</v>
      </c>
      <c r="I92" s="198" t="s">
        <v>604</v>
      </c>
      <c r="J92" s="198">
        <v>255</v>
      </c>
      <c r="K92" s="210"/>
    </row>
    <row r="93" spans="2:11" customFormat="1" ht="15" customHeight="1">
      <c r="B93" s="221"/>
      <c r="C93" s="198" t="s">
        <v>632</v>
      </c>
      <c r="D93" s="198"/>
      <c r="E93" s="198"/>
      <c r="F93" s="219" t="s">
        <v>602</v>
      </c>
      <c r="G93" s="220"/>
      <c r="H93" s="198" t="s">
        <v>633</v>
      </c>
      <c r="I93" s="198" t="s">
        <v>634</v>
      </c>
      <c r="J93" s="198"/>
      <c r="K93" s="210"/>
    </row>
    <row r="94" spans="2:11" customFormat="1" ht="15" customHeight="1">
      <c r="B94" s="221"/>
      <c r="C94" s="198" t="s">
        <v>635</v>
      </c>
      <c r="D94" s="198"/>
      <c r="E94" s="198"/>
      <c r="F94" s="219" t="s">
        <v>602</v>
      </c>
      <c r="G94" s="220"/>
      <c r="H94" s="198" t="s">
        <v>636</v>
      </c>
      <c r="I94" s="198" t="s">
        <v>637</v>
      </c>
      <c r="J94" s="198"/>
      <c r="K94" s="210"/>
    </row>
    <row r="95" spans="2:11" customFormat="1" ht="15" customHeight="1">
      <c r="B95" s="221"/>
      <c r="C95" s="198" t="s">
        <v>638</v>
      </c>
      <c r="D95" s="198"/>
      <c r="E95" s="198"/>
      <c r="F95" s="219" t="s">
        <v>602</v>
      </c>
      <c r="G95" s="220"/>
      <c r="H95" s="198" t="s">
        <v>638</v>
      </c>
      <c r="I95" s="198" t="s">
        <v>637</v>
      </c>
      <c r="J95" s="198"/>
      <c r="K95" s="210"/>
    </row>
    <row r="96" spans="2:11" customFormat="1" ht="15" customHeight="1">
      <c r="B96" s="221"/>
      <c r="C96" s="198" t="s">
        <v>35</v>
      </c>
      <c r="D96" s="198"/>
      <c r="E96" s="198"/>
      <c r="F96" s="219" t="s">
        <v>602</v>
      </c>
      <c r="G96" s="220"/>
      <c r="H96" s="198" t="s">
        <v>639</v>
      </c>
      <c r="I96" s="198" t="s">
        <v>637</v>
      </c>
      <c r="J96" s="198"/>
      <c r="K96" s="210"/>
    </row>
    <row r="97" spans="2:11" customFormat="1" ht="15" customHeight="1">
      <c r="B97" s="221"/>
      <c r="C97" s="198" t="s">
        <v>45</v>
      </c>
      <c r="D97" s="198"/>
      <c r="E97" s="198"/>
      <c r="F97" s="219" t="s">
        <v>602</v>
      </c>
      <c r="G97" s="220"/>
      <c r="H97" s="198" t="s">
        <v>640</v>
      </c>
      <c r="I97" s="198" t="s">
        <v>637</v>
      </c>
      <c r="J97" s="198"/>
      <c r="K97" s="210"/>
    </row>
    <row r="98" spans="2:11" customFormat="1" ht="15" customHeight="1">
      <c r="B98" s="222"/>
      <c r="C98" s="223"/>
      <c r="D98" s="223"/>
      <c r="E98" s="223"/>
      <c r="F98" s="223"/>
      <c r="G98" s="223"/>
      <c r="H98" s="223"/>
      <c r="I98" s="223"/>
      <c r="J98" s="223"/>
      <c r="K98" s="224"/>
    </row>
    <row r="99" spans="2:11" customFormat="1" ht="18.75" customHeight="1">
      <c r="B99" s="225"/>
      <c r="C99" s="226"/>
      <c r="D99" s="226"/>
      <c r="E99" s="226"/>
      <c r="F99" s="226"/>
      <c r="G99" s="226"/>
      <c r="H99" s="226"/>
      <c r="I99" s="226"/>
      <c r="J99" s="226"/>
      <c r="K99" s="225"/>
    </row>
    <row r="100" spans="2:11" customFormat="1" ht="18.75" customHeight="1">
      <c r="B100" s="205"/>
      <c r="C100" s="205"/>
      <c r="D100" s="205"/>
      <c r="E100" s="205"/>
      <c r="F100" s="205"/>
      <c r="G100" s="205"/>
      <c r="H100" s="205"/>
      <c r="I100" s="205"/>
      <c r="J100" s="205"/>
      <c r="K100" s="205"/>
    </row>
    <row r="101" spans="2:11" customFormat="1" ht="7.5" customHeight="1">
      <c r="B101" s="206"/>
      <c r="C101" s="207"/>
      <c r="D101" s="207"/>
      <c r="E101" s="207"/>
      <c r="F101" s="207"/>
      <c r="G101" s="207"/>
      <c r="H101" s="207"/>
      <c r="I101" s="207"/>
      <c r="J101" s="207"/>
      <c r="K101" s="208"/>
    </row>
    <row r="102" spans="2:11" customFormat="1" ht="45" customHeight="1">
      <c r="B102" s="209"/>
      <c r="C102" s="316" t="s">
        <v>641</v>
      </c>
      <c r="D102" s="316"/>
      <c r="E102" s="316"/>
      <c r="F102" s="316"/>
      <c r="G102" s="316"/>
      <c r="H102" s="316"/>
      <c r="I102" s="316"/>
      <c r="J102" s="316"/>
      <c r="K102" s="210"/>
    </row>
    <row r="103" spans="2:11" customFormat="1" ht="17.25" customHeight="1">
      <c r="B103" s="209"/>
      <c r="C103" s="211" t="s">
        <v>596</v>
      </c>
      <c r="D103" s="211"/>
      <c r="E103" s="211"/>
      <c r="F103" s="211" t="s">
        <v>597</v>
      </c>
      <c r="G103" s="212"/>
      <c r="H103" s="211" t="s">
        <v>51</v>
      </c>
      <c r="I103" s="211" t="s">
        <v>54</v>
      </c>
      <c r="J103" s="211" t="s">
        <v>598</v>
      </c>
      <c r="K103" s="210"/>
    </row>
    <row r="104" spans="2:11" customFormat="1" ht="17.25" customHeight="1">
      <c r="B104" s="209"/>
      <c r="C104" s="213" t="s">
        <v>599</v>
      </c>
      <c r="D104" s="213"/>
      <c r="E104" s="213"/>
      <c r="F104" s="214" t="s">
        <v>600</v>
      </c>
      <c r="G104" s="215"/>
      <c r="H104" s="213"/>
      <c r="I104" s="213"/>
      <c r="J104" s="213" t="s">
        <v>601</v>
      </c>
      <c r="K104" s="210"/>
    </row>
    <row r="105" spans="2:11" customFormat="1" ht="5.25" customHeight="1">
      <c r="B105" s="209"/>
      <c r="C105" s="211"/>
      <c r="D105" s="211"/>
      <c r="E105" s="211"/>
      <c r="F105" s="211"/>
      <c r="G105" s="227"/>
      <c r="H105" s="211"/>
      <c r="I105" s="211"/>
      <c r="J105" s="211"/>
      <c r="K105" s="210"/>
    </row>
    <row r="106" spans="2:11" customFormat="1" ht="15" customHeight="1">
      <c r="B106" s="209"/>
      <c r="C106" s="198" t="s">
        <v>50</v>
      </c>
      <c r="D106" s="218"/>
      <c r="E106" s="218"/>
      <c r="F106" s="219" t="s">
        <v>602</v>
      </c>
      <c r="G106" s="198"/>
      <c r="H106" s="198" t="s">
        <v>642</v>
      </c>
      <c r="I106" s="198" t="s">
        <v>604</v>
      </c>
      <c r="J106" s="198">
        <v>20</v>
      </c>
      <c r="K106" s="210"/>
    </row>
    <row r="107" spans="2:11" customFormat="1" ht="15" customHeight="1">
      <c r="B107" s="209"/>
      <c r="C107" s="198" t="s">
        <v>605</v>
      </c>
      <c r="D107" s="198"/>
      <c r="E107" s="198"/>
      <c r="F107" s="219" t="s">
        <v>602</v>
      </c>
      <c r="G107" s="198"/>
      <c r="H107" s="198" t="s">
        <v>642</v>
      </c>
      <c r="I107" s="198" t="s">
        <v>604</v>
      </c>
      <c r="J107" s="198">
        <v>120</v>
      </c>
      <c r="K107" s="210"/>
    </row>
    <row r="108" spans="2:11" customFormat="1" ht="15" customHeight="1">
      <c r="B108" s="221"/>
      <c r="C108" s="198" t="s">
        <v>607</v>
      </c>
      <c r="D108" s="198"/>
      <c r="E108" s="198"/>
      <c r="F108" s="219" t="s">
        <v>608</v>
      </c>
      <c r="G108" s="198"/>
      <c r="H108" s="198" t="s">
        <v>642</v>
      </c>
      <c r="I108" s="198" t="s">
        <v>604</v>
      </c>
      <c r="J108" s="198">
        <v>50</v>
      </c>
      <c r="K108" s="210"/>
    </row>
    <row r="109" spans="2:11" customFormat="1" ht="15" customHeight="1">
      <c r="B109" s="221"/>
      <c r="C109" s="198" t="s">
        <v>610</v>
      </c>
      <c r="D109" s="198"/>
      <c r="E109" s="198"/>
      <c r="F109" s="219" t="s">
        <v>602</v>
      </c>
      <c r="G109" s="198"/>
      <c r="H109" s="198" t="s">
        <v>642</v>
      </c>
      <c r="I109" s="198" t="s">
        <v>612</v>
      </c>
      <c r="J109" s="198"/>
      <c r="K109" s="210"/>
    </row>
    <row r="110" spans="2:11" customFormat="1" ht="15" customHeight="1">
      <c r="B110" s="221"/>
      <c r="C110" s="198" t="s">
        <v>621</v>
      </c>
      <c r="D110" s="198"/>
      <c r="E110" s="198"/>
      <c r="F110" s="219" t="s">
        <v>608</v>
      </c>
      <c r="G110" s="198"/>
      <c r="H110" s="198" t="s">
        <v>642</v>
      </c>
      <c r="I110" s="198" t="s">
        <v>604</v>
      </c>
      <c r="J110" s="198">
        <v>50</v>
      </c>
      <c r="K110" s="210"/>
    </row>
    <row r="111" spans="2:11" customFormat="1" ht="15" customHeight="1">
      <c r="B111" s="221"/>
      <c r="C111" s="198" t="s">
        <v>629</v>
      </c>
      <c r="D111" s="198"/>
      <c r="E111" s="198"/>
      <c r="F111" s="219" t="s">
        <v>608</v>
      </c>
      <c r="G111" s="198"/>
      <c r="H111" s="198" t="s">
        <v>642</v>
      </c>
      <c r="I111" s="198" t="s">
        <v>604</v>
      </c>
      <c r="J111" s="198">
        <v>50</v>
      </c>
      <c r="K111" s="210"/>
    </row>
    <row r="112" spans="2:11" customFormat="1" ht="15" customHeight="1">
      <c r="B112" s="221"/>
      <c r="C112" s="198" t="s">
        <v>627</v>
      </c>
      <c r="D112" s="198"/>
      <c r="E112" s="198"/>
      <c r="F112" s="219" t="s">
        <v>608</v>
      </c>
      <c r="G112" s="198"/>
      <c r="H112" s="198" t="s">
        <v>642</v>
      </c>
      <c r="I112" s="198" t="s">
        <v>604</v>
      </c>
      <c r="J112" s="198">
        <v>50</v>
      </c>
      <c r="K112" s="210"/>
    </row>
    <row r="113" spans="2:11" customFormat="1" ht="15" customHeight="1">
      <c r="B113" s="221"/>
      <c r="C113" s="198" t="s">
        <v>50</v>
      </c>
      <c r="D113" s="198"/>
      <c r="E113" s="198"/>
      <c r="F113" s="219" t="s">
        <v>602</v>
      </c>
      <c r="G113" s="198"/>
      <c r="H113" s="198" t="s">
        <v>643</v>
      </c>
      <c r="I113" s="198" t="s">
        <v>604</v>
      </c>
      <c r="J113" s="198">
        <v>20</v>
      </c>
      <c r="K113" s="210"/>
    </row>
    <row r="114" spans="2:11" customFormat="1" ht="15" customHeight="1">
      <c r="B114" s="221"/>
      <c r="C114" s="198" t="s">
        <v>644</v>
      </c>
      <c r="D114" s="198"/>
      <c r="E114" s="198"/>
      <c r="F114" s="219" t="s">
        <v>602</v>
      </c>
      <c r="G114" s="198"/>
      <c r="H114" s="198" t="s">
        <v>645</v>
      </c>
      <c r="I114" s="198" t="s">
        <v>604</v>
      </c>
      <c r="J114" s="198">
        <v>120</v>
      </c>
      <c r="K114" s="210"/>
    </row>
    <row r="115" spans="2:11" customFormat="1" ht="15" customHeight="1">
      <c r="B115" s="221"/>
      <c r="C115" s="198" t="s">
        <v>35</v>
      </c>
      <c r="D115" s="198"/>
      <c r="E115" s="198"/>
      <c r="F115" s="219" t="s">
        <v>602</v>
      </c>
      <c r="G115" s="198"/>
      <c r="H115" s="198" t="s">
        <v>646</v>
      </c>
      <c r="I115" s="198" t="s">
        <v>637</v>
      </c>
      <c r="J115" s="198"/>
      <c r="K115" s="210"/>
    </row>
    <row r="116" spans="2:11" customFormat="1" ht="15" customHeight="1">
      <c r="B116" s="221"/>
      <c r="C116" s="198" t="s">
        <v>45</v>
      </c>
      <c r="D116" s="198"/>
      <c r="E116" s="198"/>
      <c r="F116" s="219" t="s">
        <v>602</v>
      </c>
      <c r="G116" s="198"/>
      <c r="H116" s="198" t="s">
        <v>647</v>
      </c>
      <c r="I116" s="198" t="s">
        <v>637</v>
      </c>
      <c r="J116" s="198"/>
      <c r="K116" s="210"/>
    </row>
    <row r="117" spans="2:11" customFormat="1" ht="15" customHeight="1">
      <c r="B117" s="221"/>
      <c r="C117" s="198" t="s">
        <v>54</v>
      </c>
      <c r="D117" s="198"/>
      <c r="E117" s="198"/>
      <c r="F117" s="219" t="s">
        <v>602</v>
      </c>
      <c r="G117" s="198"/>
      <c r="H117" s="198" t="s">
        <v>648</v>
      </c>
      <c r="I117" s="198" t="s">
        <v>649</v>
      </c>
      <c r="J117" s="198"/>
      <c r="K117" s="210"/>
    </row>
    <row r="118" spans="2:11" customFormat="1" ht="15" customHeight="1">
      <c r="B118" s="222"/>
      <c r="C118" s="228"/>
      <c r="D118" s="228"/>
      <c r="E118" s="228"/>
      <c r="F118" s="228"/>
      <c r="G118" s="228"/>
      <c r="H118" s="228"/>
      <c r="I118" s="228"/>
      <c r="J118" s="228"/>
      <c r="K118" s="224"/>
    </row>
    <row r="119" spans="2:11" customFormat="1" ht="18.75" customHeight="1">
      <c r="B119" s="229"/>
      <c r="C119" s="230"/>
      <c r="D119" s="230"/>
      <c r="E119" s="230"/>
      <c r="F119" s="231"/>
      <c r="G119" s="230"/>
      <c r="H119" s="230"/>
      <c r="I119" s="230"/>
      <c r="J119" s="230"/>
      <c r="K119" s="229"/>
    </row>
    <row r="120" spans="2:11" customFormat="1" ht="18.75" customHeight="1">
      <c r="B120" s="205"/>
      <c r="C120" s="205"/>
      <c r="D120" s="205"/>
      <c r="E120" s="205"/>
      <c r="F120" s="205"/>
      <c r="G120" s="205"/>
      <c r="H120" s="205"/>
      <c r="I120" s="205"/>
      <c r="J120" s="205"/>
      <c r="K120" s="205"/>
    </row>
    <row r="121" spans="2:11" customFormat="1" ht="7.5" customHeight="1">
      <c r="B121" s="232"/>
      <c r="C121" s="233"/>
      <c r="D121" s="233"/>
      <c r="E121" s="233"/>
      <c r="F121" s="233"/>
      <c r="G121" s="233"/>
      <c r="H121" s="233"/>
      <c r="I121" s="233"/>
      <c r="J121" s="233"/>
      <c r="K121" s="234"/>
    </row>
    <row r="122" spans="2:11" customFormat="1" ht="45" customHeight="1">
      <c r="B122" s="235"/>
      <c r="C122" s="314" t="s">
        <v>650</v>
      </c>
      <c r="D122" s="314"/>
      <c r="E122" s="314"/>
      <c r="F122" s="314"/>
      <c r="G122" s="314"/>
      <c r="H122" s="314"/>
      <c r="I122" s="314"/>
      <c r="J122" s="314"/>
      <c r="K122" s="236"/>
    </row>
    <row r="123" spans="2:11" customFormat="1" ht="17.25" customHeight="1">
      <c r="B123" s="237"/>
      <c r="C123" s="211" t="s">
        <v>596</v>
      </c>
      <c r="D123" s="211"/>
      <c r="E123" s="211"/>
      <c r="F123" s="211" t="s">
        <v>597</v>
      </c>
      <c r="G123" s="212"/>
      <c r="H123" s="211" t="s">
        <v>51</v>
      </c>
      <c r="I123" s="211" t="s">
        <v>54</v>
      </c>
      <c r="J123" s="211" t="s">
        <v>598</v>
      </c>
      <c r="K123" s="238"/>
    </row>
    <row r="124" spans="2:11" customFormat="1" ht="17.25" customHeight="1">
      <c r="B124" s="237"/>
      <c r="C124" s="213" t="s">
        <v>599</v>
      </c>
      <c r="D124" s="213"/>
      <c r="E124" s="213"/>
      <c r="F124" s="214" t="s">
        <v>600</v>
      </c>
      <c r="G124" s="215"/>
      <c r="H124" s="213"/>
      <c r="I124" s="213"/>
      <c r="J124" s="213" t="s">
        <v>601</v>
      </c>
      <c r="K124" s="238"/>
    </row>
    <row r="125" spans="2:11" customFormat="1" ht="5.25" customHeight="1">
      <c r="B125" s="239"/>
      <c r="C125" s="216"/>
      <c r="D125" s="216"/>
      <c r="E125" s="216"/>
      <c r="F125" s="216"/>
      <c r="G125" s="240"/>
      <c r="H125" s="216"/>
      <c r="I125" s="216"/>
      <c r="J125" s="216"/>
      <c r="K125" s="241"/>
    </row>
    <row r="126" spans="2:11" customFormat="1" ht="15" customHeight="1">
      <c r="B126" s="239"/>
      <c r="C126" s="198" t="s">
        <v>605</v>
      </c>
      <c r="D126" s="218"/>
      <c r="E126" s="218"/>
      <c r="F126" s="219" t="s">
        <v>602</v>
      </c>
      <c r="G126" s="198"/>
      <c r="H126" s="198" t="s">
        <v>642</v>
      </c>
      <c r="I126" s="198" t="s">
        <v>604</v>
      </c>
      <c r="J126" s="198">
        <v>120</v>
      </c>
      <c r="K126" s="242"/>
    </row>
    <row r="127" spans="2:11" customFormat="1" ht="15" customHeight="1">
      <c r="B127" s="239"/>
      <c r="C127" s="198" t="s">
        <v>651</v>
      </c>
      <c r="D127" s="198"/>
      <c r="E127" s="198"/>
      <c r="F127" s="219" t="s">
        <v>602</v>
      </c>
      <c r="G127" s="198"/>
      <c r="H127" s="198" t="s">
        <v>652</v>
      </c>
      <c r="I127" s="198" t="s">
        <v>604</v>
      </c>
      <c r="J127" s="198" t="s">
        <v>653</v>
      </c>
      <c r="K127" s="242"/>
    </row>
    <row r="128" spans="2:11" customFormat="1" ht="15" customHeight="1">
      <c r="B128" s="239"/>
      <c r="C128" s="198" t="s">
        <v>550</v>
      </c>
      <c r="D128" s="198"/>
      <c r="E128" s="198"/>
      <c r="F128" s="219" t="s">
        <v>602</v>
      </c>
      <c r="G128" s="198"/>
      <c r="H128" s="198" t="s">
        <v>654</v>
      </c>
      <c r="I128" s="198" t="s">
        <v>604</v>
      </c>
      <c r="J128" s="198" t="s">
        <v>653</v>
      </c>
      <c r="K128" s="242"/>
    </row>
    <row r="129" spans="2:11" customFormat="1" ht="15" customHeight="1">
      <c r="B129" s="239"/>
      <c r="C129" s="198" t="s">
        <v>613</v>
      </c>
      <c r="D129" s="198"/>
      <c r="E129" s="198"/>
      <c r="F129" s="219" t="s">
        <v>608</v>
      </c>
      <c r="G129" s="198"/>
      <c r="H129" s="198" t="s">
        <v>614</v>
      </c>
      <c r="I129" s="198" t="s">
        <v>604</v>
      </c>
      <c r="J129" s="198">
        <v>15</v>
      </c>
      <c r="K129" s="242"/>
    </row>
    <row r="130" spans="2:11" customFormat="1" ht="15" customHeight="1">
      <c r="B130" s="239"/>
      <c r="C130" s="198" t="s">
        <v>615</v>
      </c>
      <c r="D130" s="198"/>
      <c r="E130" s="198"/>
      <c r="F130" s="219" t="s">
        <v>608</v>
      </c>
      <c r="G130" s="198"/>
      <c r="H130" s="198" t="s">
        <v>616</v>
      </c>
      <c r="I130" s="198" t="s">
        <v>604</v>
      </c>
      <c r="J130" s="198">
        <v>15</v>
      </c>
      <c r="K130" s="242"/>
    </row>
    <row r="131" spans="2:11" customFormat="1" ht="15" customHeight="1">
      <c r="B131" s="239"/>
      <c r="C131" s="198" t="s">
        <v>617</v>
      </c>
      <c r="D131" s="198"/>
      <c r="E131" s="198"/>
      <c r="F131" s="219" t="s">
        <v>608</v>
      </c>
      <c r="G131" s="198"/>
      <c r="H131" s="198" t="s">
        <v>618</v>
      </c>
      <c r="I131" s="198" t="s">
        <v>604</v>
      </c>
      <c r="J131" s="198">
        <v>20</v>
      </c>
      <c r="K131" s="242"/>
    </row>
    <row r="132" spans="2:11" customFormat="1" ht="15" customHeight="1">
      <c r="B132" s="239"/>
      <c r="C132" s="198" t="s">
        <v>619</v>
      </c>
      <c r="D132" s="198"/>
      <c r="E132" s="198"/>
      <c r="F132" s="219" t="s">
        <v>608</v>
      </c>
      <c r="G132" s="198"/>
      <c r="H132" s="198" t="s">
        <v>620</v>
      </c>
      <c r="I132" s="198" t="s">
        <v>604</v>
      </c>
      <c r="J132" s="198">
        <v>20</v>
      </c>
      <c r="K132" s="242"/>
    </row>
    <row r="133" spans="2:11" customFormat="1" ht="15" customHeight="1">
      <c r="B133" s="239"/>
      <c r="C133" s="198" t="s">
        <v>607</v>
      </c>
      <c r="D133" s="198"/>
      <c r="E133" s="198"/>
      <c r="F133" s="219" t="s">
        <v>608</v>
      </c>
      <c r="G133" s="198"/>
      <c r="H133" s="198" t="s">
        <v>642</v>
      </c>
      <c r="I133" s="198" t="s">
        <v>604</v>
      </c>
      <c r="J133" s="198">
        <v>50</v>
      </c>
      <c r="K133" s="242"/>
    </row>
    <row r="134" spans="2:11" customFormat="1" ht="15" customHeight="1">
      <c r="B134" s="239"/>
      <c r="C134" s="198" t="s">
        <v>621</v>
      </c>
      <c r="D134" s="198"/>
      <c r="E134" s="198"/>
      <c r="F134" s="219" t="s">
        <v>608</v>
      </c>
      <c r="G134" s="198"/>
      <c r="H134" s="198" t="s">
        <v>642</v>
      </c>
      <c r="I134" s="198" t="s">
        <v>604</v>
      </c>
      <c r="J134" s="198">
        <v>50</v>
      </c>
      <c r="K134" s="242"/>
    </row>
    <row r="135" spans="2:11" customFormat="1" ht="15" customHeight="1">
      <c r="B135" s="239"/>
      <c r="C135" s="198" t="s">
        <v>627</v>
      </c>
      <c r="D135" s="198"/>
      <c r="E135" s="198"/>
      <c r="F135" s="219" t="s">
        <v>608</v>
      </c>
      <c r="G135" s="198"/>
      <c r="H135" s="198" t="s">
        <v>642</v>
      </c>
      <c r="I135" s="198" t="s">
        <v>604</v>
      </c>
      <c r="J135" s="198">
        <v>50</v>
      </c>
      <c r="K135" s="242"/>
    </row>
    <row r="136" spans="2:11" customFormat="1" ht="15" customHeight="1">
      <c r="B136" s="239"/>
      <c r="C136" s="198" t="s">
        <v>629</v>
      </c>
      <c r="D136" s="198"/>
      <c r="E136" s="198"/>
      <c r="F136" s="219" t="s">
        <v>608</v>
      </c>
      <c r="G136" s="198"/>
      <c r="H136" s="198" t="s">
        <v>642</v>
      </c>
      <c r="I136" s="198" t="s">
        <v>604</v>
      </c>
      <c r="J136" s="198">
        <v>50</v>
      </c>
      <c r="K136" s="242"/>
    </row>
    <row r="137" spans="2:11" customFormat="1" ht="15" customHeight="1">
      <c r="B137" s="239"/>
      <c r="C137" s="198" t="s">
        <v>630</v>
      </c>
      <c r="D137" s="198"/>
      <c r="E137" s="198"/>
      <c r="F137" s="219" t="s">
        <v>608</v>
      </c>
      <c r="G137" s="198"/>
      <c r="H137" s="198" t="s">
        <v>655</v>
      </c>
      <c r="I137" s="198" t="s">
        <v>604</v>
      </c>
      <c r="J137" s="198">
        <v>255</v>
      </c>
      <c r="K137" s="242"/>
    </row>
    <row r="138" spans="2:11" customFormat="1" ht="15" customHeight="1">
      <c r="B138" s="239"/>
      <c r="C138" s="198" t="s">
        <v>632</v>
      </c>
      <c r="D138" s="198"/>
      <c r="E138" s="198"/>
      <c r="F138" s="219" t="s">
        <v>602</v>
      </c>
      <c r="G138" s="198"/>
      <c r="H138" s="198" t="s">
        <v>656</v>
      </c>
      <c r="I138" s="198" t="s">
        <v>634</v>
      </c>
      <c r="J138" s="198"/>
      <c r="K138" s="242"/>
    </row>
    <row r="139" spans="2:11" customFormat="1" ht="15" customHeight="1">
      <c r="B139" s="239"/>
      <c r="C139" s="198" t="s">
        <v>635</v>
      </c>
      <c r="D139" s="198"/>
      <c r="E139" s="198"/>
      <c r="F139" s="219" t="s">
        <v>602</v>
      </c>
      <c r="G139" s="198"/>
      <c r="H139" s="198" t="s">
        <v>657</v>
      </c>
      <c r="I139" s="198" t="s">
        <v>637</v>
      </c>
      <c r="J139" s="198"/>
      <c r="K139" s="242"/>
    </row>
    <row r="140" spans="2:11" customFormat="1" ht="15" customHeight="1">
      <c r="B140" s="239"/>
      <c r="C140" s="198" t="s">
        <v>638</v>
      </c>
      <c r="D140" s="198"/>
      <c r="E140" s="198"/>
      <c r="F140" s="219" t="s">
        <v>602</v>
      </c>
      <c r="G140" s="198"/>
      <c r="H140" s="198" t="s">
        <v>638</v>
      </c>
      <c r="I140" s="198" t="s">
        <v>637</v>
      </c>
      <c r="J140" s="198"/>
      <c r="K140" s="242"/>
    </row>
    <row r="141" spans="2:11" customFormat="1" ht="15" customHeight="1">
      <c r="B141" s="239"/>
      <c r="C141" s="198" t="s">
        <v>35</v>
      </c>
      <c r="D141" s="198"/>
      <c r="E141" s="198"/>
      <c r="F141" s="219" t="s">
        <v>602</v>
      </c>
      <c r="G141" s="198"/>
      <c r="H141" s="198" t="s">
        <v>658</v>
      </c>
      <c r="I141" s="198" t="s">
        <v>637</v>
      </c>
      <c r="J141" s="198"/>
      <c r="K141" s="242"/>
    </row>
    <row r="142" spans="2:11" customFormat="1" ht="15" customHeight="1">
      <c r="B142" s="239"/>
      <c r="C142" s="198" t="s">
        <v>659</v>
      </c>
      <c r="D142" s="198"/>
      <c r="E142" s="198"/>
      <c r="F142" s="219" t="s">
        <v>602</v>
      </c>
      <c r="G142" s="198"/>
      <c r="H142" s="198" t="s">
        <v>660</v>
      </c>
      <c r="I142" s="198" t="s">
        <v>637</v>
      </c>
      <c r="J142" s="198"/>
      <c r="K142" s="242"/>
    </row>
    <row r="143" spans="2:11" customFormat="1" ht="15" customHeight="1">
      <c r="B143" s="243"/>
      <c r="C143" s="244"/>
      <c r="D143" s="244"/>
      <c r="E143" s="244"/>
      <c r="F143" s="244"/>
      <c r="G143" s="244"/>
      <c r="H143" s="244"/>
      <c r="I143" s="244"/>
      <c r="J143" s="244"/>
      <c r="K143" s="245"/>
    </row>
    <row r="144" spans="2:11" customFormat="1" ht="18.75" customHeight="1">
      <c r="B144" s="230"/>
      <c r="C144" s="230"/>
      <c r="D144" s="230"/>
      <c r="E144" s="230"/>
      <c r="F144" s="231"/>
      <c r="G144" s="230"/>
      <c r="H144" s="230"/>
      <c r="I144" s="230"/>
      <c r="J144" s="230"/>
      <c r="K144" s="230"/>
    </row>
    <row r="145" spans="2:11" customFormat="1" ht="18.75" customHeight="1">
      <c r="B145" s="205"/>
      <c r="C145" s="205"/>
      <c r="D145" s="205"/>
      <c r="E145" s="205"/>
      <c r="F145" s="205"/>
      <c r="G145" s="205"/>
      <c r="H145" s="205"/>
      <c r="I145" s="205"/>
      <c r="J145" s="205"/>
      <c r="K145" s="205"/>
    </row>
    <row r="146" spans="2:11" customFormat="1" ht="7.5" customHeight="1">
      <c r="B146" s="206"/>
      <c r="C146" s="207"/>
      <c r="D146" s="207"/>
      <c r="E146" s="207"/>
      <c r="F146" s="207"/>
      <c r="G146" s="207"/>
      <c r="H146" s="207"/>
      <c r="I146" s="207"/>
      <c r="J146" s="207"/>
      <c r="K146" s="208"/>
    </row>
    <row r="147" spans="2:11" customFormat="1" ht="45" customHeight="1">
      <c r="B147" s="209"/>
      <c r="C147" s="316" t="s">
        <v>661</v>
      </c>
      <c r="D147" s="316"/>
      <c r="E147" s="316"/>
      <c r="F147" s="316"/>
      <c r="G147" s="316"/>
      <c r="H147" s="316"/>
      <c r="I147" s="316"/>
      <c r="J147" s="316"/>
      <c r="K147" s="210"/>
    </row>
    <row r="148" spans="2:11" customFormat="1" ht="17.25" customHeight="1">
      <c r="B148" s="209"/>
      <c r="C148" s="211" t="s">
        <v>596</v>
      </c>
      <c r="D148" s="211"/>
      <c r="E148" s="211"/>
      <c r="F148" s="211" t="s">
        <v>597</v>
      </c>
      <c r="G148" s="212"/>
      <c r="H148" s="211" t="s">
        <v>51</v>
      </c>
      <c r="I148" s="211" t="s">
        <v>54</v>
      </c>
      <c r="J148" s="211" t="s">
        <v>598</v>
      </c>
      <c r="K148" s="210"/>
    </row>
    <row r="149" spans="2:11" customFormat="1" ht="17.25" customHeight="1">
      <c r="B149" s="209"/>
      <c r="C149" s="213" t="s">
        <v>599</v>
      </c>
      <c r="D149" s="213"/>
      <c r="E149" s="213"/>
      <c r="F149" s="214" t="s">
        <v>600</v>
      </c>
      <c r="G149" s="215"/>
      <c r="H149" s="213"/>
      <c r="I149" s="213"/>
      <c r="J149" s="213" t="s">
        <v>601</v>
      </c>
      <c r="K149" s="210"/>
    </row>
    <row r="150" spans="2:11" customFormat="1" ht="5.25" customHeight="1">
      <c r="B150" s="221"/>
      <c r="C150" s="216"/>
      <c r="D150" s="216"/>
      <c r="E150" s="216"/>
      <c r="F150" s="216"/>
      <c r="G150" s="217"/>
      <c r="H150" s="216"/>
      <c r="I150" s="216"/>
      <c r="J150" s="216"/>
      <c r="K150" s="242"/>
    </row>
    <row r="151" spans="2:11" customFormat="1" ht="15" customHeight="1">
      <c r="B151" s="221"/>
      <c r="C151" s="246" t="s">
        <v>605</v>
      </c>
      <c r="D151" s="198"/>
      <c r="E151" s="198"/>
      <c r="F151" s="247" t="s">
        <v>602</v>
      </c>
      <c r="G151" s="198"/>
      <c r="H151" s="246" t="s">
        <v>642</v>
      </c>
      <c r="I151" s="246" t="s">
        <v>604</v>
      </c>
      <c r="J151" s="246">
        <v>120</v>
      </c>
      <c r="K151" s="242"/>
    </row>
    <row r="152" spans="2:11" customFormat="1" ht="15" customHeight="1">
      <c r="B152" s="221"/>
      <c r="C152" s="246" t="s">
        <v>651</v>
      </c>
      <c r="D152" s="198"/>
      <c r="E152" s="198"/>
      <c r="F152" s="247" t="s">
        <v>602</v>
      </c>
      <c r="G152" s="198"/>
      <c r="H152" s="246" t="s">
        <v>662</v>
      </c>
      <c r="I152" s="246" t="s">
        <v>604</v>
      </c>
      <c r="J152" s="246" t="s">
        <v>653</v>
      </c>
      <c r="K152" s="242"/>
    </row>
    <row r="153" spans="2:11" customFormat="1" ht="15" customHeight="1">
      <c r="B153" s="221"/>
      <c r="C153" s="246" t="s">
        <v>550</v>
      </c>
      <c r="D153" s="198"/>
      <c r="E153" s="198"/>
      <c r="F153" s="247" t="s">
        <v>602</v>
      </c>
      <c r="G153" s="198"/>
      <c r="H153" s="246" t="s">
        <v>663</v>
      </c>
      <c r="I153" s="246" t="s">
        <v>604</v>
      </c>
      <c r="J153" s="246" t="s">
        <v>653</v>
      </c>
      <c r="K153" s="242"/>
    </row>
    <row r="154" spans="2:11" customFormat="1" ht="15" customHeight="1">
      <c r="B154" s="221"/>
      <c r="C154" s="246" t="s">
        <v>607</v>
      </c>
      <c r="D154" s="198"/>
      <c r="E154" s="198"/>
      <c r="F154" s="247" t="s">
        <v>608</v>
      </c>
      <c r="G154" s="198"/>
      <c r="H154" s="246" t="s">
        <v>642</v>
      </c>
      <c r="I154" s="246" t="s">
        <v>604</v>
      </c>
      <c r="J154" s="246">
        <v>50</v>
      </c>
      <c r="K154" s="242"/>
    </row>
    <row r="155" spans="2:11" customFormat="1" ht="15" customHeight="1">
      <c r="B155" s="221"/>
      <c r="C155" s="246" t="s">
        <v>610</v>
      </c>
      <c r="D155" s="198"/>
      <c r="E155" s="198"/>
      <c r="F155" s="247" t="s">
        <v>602</v>
      </c>
      <c r="G155" s="198"/>
      <c r="H155" s="246" t="s">
        <v>642</v>
      </c>
      <c r="I155" s="246" t="s">
        <v>612</v>
      </c>
      <c r="J155" s="246"/>
      <c r="K155" s="242"/>
    </row>
    <row r="156" spans="2:11" customFormat="1" ht="15" customHeight="1">
      <c r="B156" s="221"/>
      <c r="C156" s="246" t="s">
        <v>621</v>
      </c>
      <c r="D156" s="198"/>
      <c r="E156" s="198"/>
      <c r="F156" s="247" t="s">
        <v>608</v>
      </c>
      <c r="G156" s="198"/>
      <c r="H156" s="246" t="s">
        <v>642</v>
      </c>
      <c r="I156" s="246" t="s">
        <v>604</v>
      </c>
      <c r="J156" s="246">
        <v>50</v>
      </c>
      <c r="K156" s="242"/>
    </row>
    <row r="157" spans="2:11" customFormat="1" ht="15" customHeight="1">
      <c r="B157" s="221"/>
      <c r="C157" s="246" t="s">
        <v>629</v>
      </c>
      <c r="D157" s="198"/>
      <c r="E157" s="198"/>
      <c r="F157" s="247" t="s">
        <v>608</v>
      </c>
      <c r="G157" s="198"/>
      <c r="H157" s="246" t="s">
        <v>642</v>
      </c>
      <c r="I157" s="246" t="s">
        <v>604</v>
      </c>
      <c r="J157" s="246">
        <v>50</v>
      </c>
      <c r="K157" s="242"/>
    </row>
    <row r="158" spans="2:11" customFormat="1" ht="15" customHeight="1">
      <c r="B158" s="221"/>
      <c r="C158" s="246" t="s">
        <v>627</v>
      </c>
      <c r="D158" s="198"/>
      <c r="E158" s="198"/>
      <c r="F158" s="247" t="s">
        <v>608</v>
      </c>
      <c r="G158" s="198"/>
      <c r="H158" s="246" t="s">
        <v>642</v>
      </c>
      <c r="I158" s="246" t="s">
        <v>604</v>
      </c>
      <c r="J158" s="246">
        <v>50</v>
      </c>
      <c r="K158" s="242"/>
    </row>
    <row r="159" spans="2:11" customFormat="1" ht="15" customHeight="1">
      <c r="B159" s="221"/>
      <c r="C159" s="246" t="s">
        <v>90</v>
      </c>
      <c r="D159" s="198"/>
      <c r="E159" s="198"/>
      <c r="F159" s="247" t="s">
        <v>602</v>
      </c>
      <c r="G159" s="198"/>
      <c r="H159" s="246" t="s">
        <v>664</v>
      </c>
      <c r="I159" s="246" t="s">
        <v>604</v>
      </c>
      <c r="J159" s="246" t="s">
        <v>665</v>
      </c>
      <c r="K159" s="242"/>
    </row>
    <row r="160" spans="2:11" customFormat="1" ht="15" customHeight="1">
      <c r="B160" s="221"/>
      <c r="C160" s="246" t="s">
        <v>666</v>
      </c>
      <c r="D160" s="198"/>
      <c r="E160" s="198"/>
      <c r="F160" s="247" t="s">
        <v>602</v>
      </c>
      <c r="G160" s="198"/>
      <c r="H160" s="246" t="s">
        <v>667</v>
      </c>
      <c r="I160" s="246" t="s">
        <v>637</v>
      </c>
      <c r="J160" s="246"/>
      <c r="K160" s="242"/>
    </row>
    <row r="161" spans="2:11" customFormat="1" ht="15" customHeight="1">
      <c r="B161" s="248"/>
      <c r="C161" s="228"/>
      <c r="D161" s="228"/>
      <c r="E161" s="228"/>
      <c r="F161" s="228"/>
      <c r="G161" s="228"/>
      <c r="H161" s="228"/>
      <c r="I161" s="228"/>
      <c r="J161" s="228"/>
      <c r="K161" s="249"/>
    </row>
    <row r="162" spans="2:11" customFormat="1" ht="18.75" customHeight="1">
      <c r="B162" s="230"/>
      <c r="C162" s="240"/>
      <c r="D162" s="240"/>
      <c r="E162" s="240"/>
      <c r="F162" s="250"/>
      <c r="G162" s="240"/>
      <c r="H162" s="240"/>
      <c r="I162" s="240"/>
      <c r="J162" s="240"/>
      <c r="K162" s="230"/>
    </row>
    <row r="163" spans="2:11" customFormat="1" ht="18.75" customHeight="1">
      <c r="B163" s="205"/>
      <c r="C163" s="205"/>
      <c r="D163" s="205"/>
      <c r="E163" s="205"/>
      <c r="F163" s="205"/>
      <c r="G163" s="205"/>
      <c r="H163" s="205"/>
      <c r="I163" s="205"/>
      <c r="J163" s="205"/>
      <c r="K163" s="205"/>
    </row>
    <row r="164" spans="2:11" customFormat="1" ht="7.5" customHeight="1">
      <c r="B164" s="187"/>
      <c r="C164" s="188"/>
      <c r="D164" s="188"/>
      <c r="E164" s="188"/>
      <c r="F164" s="188"/>
      <c r="G164" s="188"/>
      <c r="H164" s="188"/>
      <c r="I164" s="188"/>
      <c r="J164" s="188"/>
      <c r="K164" s="189"/>
    </row>
    <row r="165" spans="2:11" customFormat="1" ht="45" customHeight="1">
      <c r="B165" s="190"/>
      <c r="C165" s="314" t="s">
        <v>668</v>
      </c>
      <c r="D165" s="314"/>
      <c r="E165" s="314"/>
      <c r="F165" s="314"/>
      <c r="G165" s="314"/>
      <c r="H165" s="314"/>
      <c r="I165" s="314"/>
      <c r="J165" s="314"/>
      <c r="K165" s="191"/>
    </row>
    <row r="166" spans="2:11" customFormat="1" ht="17.25" customHeight="1">
      <c r="B166" s="190"/>
      <c r="C166" s="211" t="s">
        <v>596</v>
      </c>
      <c r="D166" s="211"/>
      <c r="E166" s="211"/>
      <c r="F166" s="211" t="s">
        <v>597</v>
      </c>
      <c r="G166" s="251"/>
      <c r="H166" s="252" t="s">
        <v>51</v>
      </c>
      <c r="I166" s="252" t="s">
        <v>54</v>
      </c>
      <c r="J166" s="211" t="s">
        <v>598</v>
      </c>
      <c r="K166" s="191"/>
    </row>
    <row r="167" spans="2:11" customFormat="1" ht="17.25" customHeight="1">
      <c r="B167" s="192"/>
      <c r="C167" s="213" t="s">
        <v>599</v>
      </c>
      <c r="D167" s="213"/>
      <c r="E167" s="213"/>
      <c r="F167" s="214" t="s">
        <v>600</v>
      </c>
      <c r="G167" s="253"/>
      <c r="H167" s="254"/>
      <c r="I167" s="254"/>
      <c r="J167" s="213" t="s">
        <v>601</v>
      </c>
      <c r="K167" s="193"/>
    </row>
    <row r="168" spans="2:11" customFormat="1" ht="5.25" customHeight="1">
      <c r="B168" s="221"/>
      <c r="C168" s="216"/>
      <c r="D168" s="216"/>
      <c r="E168" s="216"/>
      <c r="F168" s="216"/>
      <c r="G168" s="217"/>
      <c r="H168" s="216"/>
      <c r="I168" s="216"/>
      <c r="J168" s="216"/>
      <c r="K168" s="242"/>
    </row>
    <row r="169" spans="2:11" customFormat="1" ht="15" customHeight="1">
      <c r="B169" s="221"/>
      <c r="C169" s="198" t="s">
        <v>605</v>
      </c>
      <c r="D169" s="198"/>
      <c r="E169" s="198"/>
      <c r="F169" s="219" t="s">
        <v>602</v>
      </c>
      <c r="G169" s="198"/>
      <c r="H169" s="198" t="s">
        <v>642</v>
      </c>
      <c r="I169" s="198" t="s">
        <v>604</v>
      </c>
      <c r="J169" s="198">
        <v>120</v>
      </c>
      <c r="K169" s="242"/>
    </row>
    <row r="170" spans="2:11" customFormat="1" ht="15" customHeight="1">
      <c r="B170" s="221"/>
      <c r="C170" s="198" t="s">
        <v>651</v>
      </c>
      <c r="D170" s="198"/>
      <c r="E170" s="198"/>
      <c r="F170" s="219" t="s">
        <v>602</v>
      </c>
      <c r="G170" s="198"/>
      <c r="H170" s="198" t="s">
        <v>652</v>
      </c>
      <c r="I170" s="198" t="s">
        <v>604</v>
      </c>
      <c r="J170" s="198" t="s">
        <v>653</v>
      </c>
      <c r="K170" s="242"/>
    </row>
    <row r="171" spans="2:11" customFormat="1" ht="15" customHeight="1">
      <c r="B171" s="221"/>
      <c r="C171" s="198" t="s">
        <v>550</v>
      </c>
      <c r="D171" s="198"/>
      <c r="E171" s="198"/>
      <c r="F171" s="219" t="s">
        <v>602</v>
      </c>
      <c r="G171" s="198"/>
      <c r="H171" s="198" t="s">
        <v>669</v>
      </c>
      <c r="I171" s="198" t="s">
        <v>604</v>
      </c>
      <c r="J171" s="198" t="s">
        <v>653</v>
      </c>
      <c r="K171" s="242"/>
    </row>
    <row r="172" spans="2:11" customFormat="1" ht="15" customHeight="1">
      <c r="B172" s="221"/>
      <c r="C172" s="198" t="s">
        <v>607</v>
      </c>
      <c r="D172" s="198"/>
      <c r="E172" s="198"/>
      <c r="F172" s="219" t="s">
        <v>608</v>
      </c>
      <c r="G172" s="198"/>
      <c r="H172" s="198" t="s">
        <v>669</v>
      </c>
      <c r="I172" s="198" t="s">
        <v>604</v>
      </c>
      <c r="J172" s="198">
        <v>50</v>
      </c>
      <c r="K172" s="242"/>
    </row>
    <row r="173" spans="2:11" customFormat="1" ht="15" customHeight="1">
      <c r="B173" s="221"/>
      <c r="C173" s="198" t="s">
        <v>610</v>
      </c>
      <c r="D173" s="198"/>
      <c r="E173" s="198"/>
      <c r="F173" s="219" t="s">
        <v>602</v>
      </c>
      <c r="G173" s="198"/>
      <c r="H173" s="198" t="s">
        <v>669</v>
      </c>
      <c r="I173" s="198" t="s">
        <v>612</v>
      </c>
      <c r="J173" s="198"/>
      <c r="K173" s="242"/>
    </row>
    <row r="174" spans="2:11" customFormat="1" ht="15" customHeight="1">
      <c r="B174" s="221"/>
      <c r="C174" s="198" t="s">
        <v>621</v>
      </c>
      <c r="D174" s="198"/>
      <c r="E174" s="198"/>
      <c r="F174" s="219" t="s">
        <v>608</v>
      </c>
      <c r="G174" s="198"/>
      <c r="H174" s="198" t="s">
        <v>669</v>
      </c>
      <c r="I174" s="198" t="s">
        <v>604</v>
      </c>
      <c r="J174" s="198">
        <v>50</v>
      </c>
      <c r="K174" s="242"/>
    </row>
    <row r="175" spans="2:11" customFormat="1" ht="15" customHeight="1">
      <c r="B175" s="221"/>
      <c r="C175" s="198" t="s">
        <v>629</v>
      </c>
      <c r="D175" s="198"/>
      <c r="E175" s="198"/>
      <c r="F175" s="219" t="s">
        <v>608</v>
      </c>
      <c r="G175" s="198"/>
      <c r="H175" s="198" t="s">
        <v>669</v>
      </c>
      <c r="I175" s="198" t="s">
        <v>604</v>
      </c>
      <c r="J175" s="198">
        <v>50</v>
      </c>
      <c r="K175" s="242"/>
    </row>
    <row r="176" spans="2:11" customFormat="1" ht="15" customHeight="1">
      <c r="B176" s="221"/>
      <c r="C176" s="198" t="s">
        <v>627</v>
      </c>
      <c r="D176" s="198"/>
      <c r="E176" s="198"/>
      <c r="F176" s="219" t="s">
        <v>608</v>
      </c>
      <c r="G176" s="198"/>
      <c r="H176" s="198" t="s">
        <v>669</v>
      </c>
      <c r="I176" s="198" t="s">
        <v>604</v>
      </c>
      <c r="J176" s="198">
        <v>50</v>
      </c>
      <c r="K176" s="242"/>
    </row>
    <row r="177" spans="2:11" customFormat="1" ht="15" customHeight="1">
      <c r="B177" s="221"/>
      <c r="C177" s="198" t="s">
        <v>107</v>
      </c>
      <c r="D177" s="198"/>
      <c r="E177" s="198"/>
      <c r="F177" s="219" t="s">
        <v>602</v>
      </c>
      <c r="G177" s="198"/>
      <c r="H177" s="198" t="s">
        <v>670</v>
      </c>
      <c r="I177" s="198" t="s">
        <v>671</v>
      </c>
      <c r="J177" s="198"/>
      <c r="K177" s="242"/>
    </row>
    <row r="178" spans="2:11" customFormat="1" ht="15" customHeight="1">
      <c r="B178" s="221"/>
      <c r="C178" s="198" t="s">
        <v>54</v>
      </c>
      <c r="D178" s="198"/>
      <c r="E178" s="198"/>
      <c r="F178" s="219" t="s">
        <v>602</v>
      </c>
      <c r="G178" s="198"/>
      <c r="H178" s="198" t="s">
        <v>672</v>
      </c>
      <c r="I178" s="198" t="s">
        <v>673</v>
      </c>
      <c r="J178" s="198">
        <v>1</v>
      </c>
      <c r="K178" s="242"/>
    </row>
    <row r="179" spans="2:11" customFormat="1" ht="15" customHeight="1">
      <c r="B179" s="221"/>
      <c r="C179" s="198" t="s">
        <v>50</v>
      </c>
      <c r="D179" s="198"/>
      <c r="E179" s="198"/>
      <c r="F179" s="219" t="s">
        <v>602</v>
      </c>
      <c r="G179" s="198"/>
      <c r="H179" s="198" t="s">
        <v>674</v>
      </c>
      <c r="I179" s="198" t="s">
        <v>604</v>
      </c>
      <c r="J179" s="198">
        <v>20</v>
      </c>
      <c r="K179" s="242"/>
    </row>
    <row r="180" spans="2:11" customFormat="1" ht="15" customHeight="1">
      <c r="B180" s="221"/>
      <c r="C180" s="198" t="s">
        <v>51</v>
      </c>
      <c r="D180" s="198"/>
      <c r="E180" s="198"/>
      <c r="F180" s="219" t="s">
        <v>602</v>
      </c>
      <c r="G180" s="198"/>
      <c r="H180" s="198" t="s">
        <v>675</v>
      </c>
      <c r="I180" s="198" t="s">
        <v>604</v>
      </c>
      <c r="J180" s="198">
        <v>255</v>
      </c>
      <c r="K180" s="242"/>
    </row>
    <row r="181" spans="2:11" customFormat="1" ht="15" customHeight="1">
      <c r="B181" s="221"/>
      <c r="C181" s="198" t="s">
        <v>108</v>
      </c>
      <c r="D181" s="198"/>
      <c r="E181" s="198"/>
      <c r="F181" s="219" t="s">
        <v>602</v>
      </c>
      <c r="G181" s="198"/>
      <c r="H181" s="198" t="s">
        <v>566</v>
      </c>
      <c r="I181" s="198" t="s">
        <v>604</v>
      </c>
      <c r="J181" s="198">
        <v>10</v>
      </c>
      <c r="K181" s="242"/>
    </row>
    <row r="182" spans="2:11" customFormat="1" ht="15" customHeight="1">
      <c r="B182" s="221"/>
      <c r="C182" s="198" t="s">
        <v>109</v>
      </c>
      <c r="D182" s="198"/>
      <c r="E182" s="198"/>
      <c r="F182" s="219" t="s">
        <v>602</v>
      </c>
      <c r="G182" s="198"/>
      <c r="H182" s="198" t="s">
        <v>676</v>
      </c>
      <c r="I182" s="198" t="s">
        <v>637</v>
      </c>
      <c r="J182" s="198"/>
      <c r="K182" s="242"/>
    </row>
    <row r="183" spans="2:11" customFormat="1" ht="15" customHeight="1">
      <c r="B183" s="221"/>
      <c r="C183" s="198" t="s">
        <v>677</v>
      </c>
      <c r="D183" s="198"/>
      <c r="E183" s="198"/>
      <c r="F183" s="219" t="s">
        <v>602</v>
      </c>
      <c r="G183" s="198"/>
      <c r="H183" s="198" t="s">
        <v>678</v>
      </c>
      <c r="I183" s="198" t="s">
        <v>637</v>
      </c>
      <c r="J183" s="198"/>
      <c r="K183" s="242"/>
    </row>
    <row r="184" spans="2:11" customFormat="1" ht="15" customHeight="1">
      <c r="B184" s="221"/>
      <c r="C184" s="198" t="s">
        <v>666</v>
      </c>
      <c r="D184" s="198"/>
      <c r="E184" s="198"/>
      <c r="F184" s="219" t="s">
        <v>602</v>
      </c>
      <c r="G184" s="198"/>
      <c r="H184" s="198" t="s">
        <v>679</v>
      </c>
      <c r="I184" s="198" t="s">
        <v>637</v>
      </c>
      <c r="J184" s="198"/>
      <c r="K184" s="242"/>
    </row>
    <row r="185" spans="2:11" customFormat="1" ht="15" customHeight="1">
      <c r="B185" s="221"/>
      <c r="C185" s="198" t="s">
        <v>111</v>
      </c>
      <c r="D185" s="198"/>
      <c r="E185" s="198"/>
      <c r="F185" s="219" t="s">
        <v>608</v>
      </c>
      <c r="G185" s="198"/>
      <c r="H185" s="198" t="s">
        <v>680</v>
      </c>
      <c r="I185" s="198" t="s">
        <v>604</v>
      </c>
      <c r="J185" s="198">
        <v>50</v>
      </c>
      <c r="K185" s="242"/>
    </row>
    <row r="186" spans="2:11" customFormat="1" ht="15" customHeight="1">
      <c r="B186" s="221"/>
      <c r="C186" s="198" t="s">
        <v>681</v>
      </c>
      <c r="D186" s="198"/>
      <c r="E186" s="198"/>
      <c r="F186" s="219" t="s">
        <v>608</v>
      </c>
      <c r="G186" s="198"/>
      <c r="H186" s="198" t="s">
        <v>682</v>
      </c>
      <c r="I186" s="198" t="s">
        <v>683</v>
      </c>
      <c r="J186" s="198"/>
      <c r="K186" s="242"/>
    </row>
    <row r="187" spans="2:11" customFormat="1" ht="15" customHeight="1">
      <c r="B187" s="221"/>
      <c r="C187" s="198" t="s">
        <v>684</v>
      </c>
      <c r="D187" s="198"/>
      <c r="E187" s="198"/>
      <c r="F187" s="219" t="s">
        <v>608</v>
      </c>
      <c r="G187" s="198"/>
      <c r="H187" s="198" t="s">
        <v>685</v>
      </c>
      <c r="I187" s="198" t="s">
        <v>683</v>
      </c>
      <c r="J187" s="198"/>
      <c r="K187" s="242"/>
    </row>
    <row r="188" spans="2:11" customFormat="1" ht="15" customHeight="1">
      <c r="B188" s="221"/>
      <c r="C188" s="198" t="s">
        <v>686</v>
      </c>
      <c r="D188" s="198"/>
      <c r="E188" s="198"/>
      <c r="F188" s="219" t="s">
        <v>608</v>
      </c>
      <c r="G188" s="198"/>
      <c r="H188" s="198" t="s">
        <v>687</v>
      </c>
      <c r="I188" s="198" t="s">
        <v>683</v>
      </c>
      <c r="J188" s="198"/>
      <c r="K188" s="242"/>
    </row>
    <row r="189" spans="2:11" customFormat="1" ht="15" customHeight="1">
      <c r="B189" s="221"/>
      <c r="C189" s="255" t="s">
        <v>688</v>
      </c>
      <c r="D189" s="198"/>
      <c r="E189" s="198"/>
      <c r="F189" s="219" t="s">
        <v>608</v>
      </c>
      <c r="G189" s="198"/>
      <c r="H189" s="198" t="s">
        <v>689</v>
      </c>
      <c r="I189" s="198" t="s">
        <v>690</v>
      </c>
      <c r="J189" s="256" t="s">
        <v>691</v>
      </c>
      <c r="K189" s="242"/>
    </row>
    <row r="190" spans="2:11" customFormat="1" ht="15" customHeight="1">
      <c r="B190" s="257"/>
      <c r="C190" s="258" t="s">
        <v>692</v>
      </c>
      <c r="D190" s="259"/>
      <c r="E190" s="259"/>
      <c r="F190" s="260" t="s">
        <v>608</v>
      </c>
      <c r="G190" s="259"/>
      <c r="H190" s="259" t="s">
        <v>693</v>
      </c>
      <c r="I190" s="259" t="s">
        <v>690</v>
      </c>
      <c r="J190" s="261" t="s">
        <v>691</v>
      </c>
      <c r="K190" s="262"/>
    </row>
    <row r="191" spans="2:11" customFormat="1" ht="15" customHeight="1">
      <c r="B191" s="221"/>
      <c r="C191" s="255" t="s">
        <v>39</v>
      </c>
      <c r="D191" s="198"/>
      <c r="E191" s="198"/>
      <c r="F191" s="219" t="s">
        <v>602</v>
      </c>
      <c r="G191" s="198"/>
      <c r="H191" s="195" t="s">
        <v>694</v>
      </c>
      <c r="I191" s="198" t="s">
        <v>695</v>
      </c>
      <c r="J191" s="198"/>
      <c r="K191" s="242"/>
    </row>
    <row r="192" spans="2:11" customFormat="1" ht="15" customHeight="1">
      <c r="B192" s="221"/>
      <c r="C192" s="255" t="s">
        <v>696</v>
      </c>
      <c r="D192" s="198"/>
      <c r="E192" s="198"/>
      <c r="F192" s="219" t="s">
        <v>602</v>
      </c>
      <c r="G192" s="198"/>
      <c r="H192" s="198" t="s">
        <v>697</v>
      </c>
      <c r="I192" s="198" t="s">
        <v>637</v>
      </c>
      <c r="J192" s="198"/>
      <c r="K192" s="242"/>
    </row>
    <row r="193" spans="2:11" customFormat="1" ht="15" customHeight="1">
      <c r="B193" s="221"/>
      <c r="C193" s="255" t="s">
        <v>698</v>
      </c>
      <c r="D193" s="198"/>
      <c r="E193" s="198"/>
      <c r="F193" s="219" t="s">
        <v>602</v>
      </c>
      <c r="G193" s="198"/>
      <c r="H193" s="198" t="s">
        <v>699</v>
      </c>
      <c r="I193" s="198" t="s">
        <v>637</v>
      </c>
      <c r="J193" s="198"/>
      <c r="K193" s="242"/>
    </row>
    <row r="194" spans="2:11" customFormat="1" ht="15" customHeight="1">
      <c r="B194" s="221"/>
      <c r="C194" s="255" t="s">
        <v>700</v>
      </c>
      <c r="D194" s="198"/>
      <c r="E194" s="198"/>
      <c r="F194" s="219" t="s">
        <v>608</v>
      </c>
      <c r="G194" s="198"/>
      <c r="H194" s="198" t="s">
        <v>701</v>
      </c>
      <c r="I194" s="198" t="s">
        <v>637</v>
      </c>
      <c r="J194" s="198"/>
      <c r="K194" s="242"/>
    </row>
    <row r="195" spans="2:11" customFormat="1" ht="15" customHeight="1">
      <c r="B195" s="248"/>
      <c r="C195" s="263"/>
      <c r="D195" s="228"/>
      <c r="E195" s="228"/>
      <c r="F195" s="228"/>
      <c r="G195" s="228"/>
      <c r="H195" s="228"/>
      <c r="I195" s="228"/>
      <c r="J195" s="228"/>
      <c r="K195" s="249"/>
    </row>
    <row r="196" spans="2:11" customFormat="1" ht="18.75" customHeight="1">
      <c r="B196" s="230"/>
      <c r="C196" s="240"/>
      <c r="D196" s="240"/>
      <c r="E196" s="240"/>
      <c r="F196" s="250"/>
      <c r="G196" s="240"/>
      <c r="H196" s="240"/>
      <c r="I196" s="240"/>
      <c r="J196" s="240"/>
      <c r="K196" s="230"/>
    </row>
    <row r="197" spans="2:11" customFormat="1" ht="18.75" customHeight="1">
      <c r="B197" s="230"/>
      <c r="C197" s="240"/>
      <c r="D197" s="240"/>
      <c r="E197" s="240"/>
      <c r="F197" s="250"/>
      <c r="G197" s="240"/>
      <c r="H197" s="240"/>
      <c r="I197" s="240"/>
      <c r="J197" s="240"/>
      <c r="K197" s="230"/>
    </row>
    <row r="198" spans="2:11" customFormat="1" ht="18.75" customHeight="1">
      <c r="B198" s="205"/>
      <c r="C198" s="205"/>
      <c r="D198" s="205"/>
      <c r="E198" s="205"/>
      <c r="F198" s="205"/>
      <c r="G198" s="205"/>
      <c r="H198" s="205"/>
      <c r="I198" s="205"/>
      <c r="J198" s="205"/>
      <c r="K198" s="205"/>
    </row>
    <row r="199" spans="2:11" customFormat="1" ht="13.5">
      <c r="B199" s="187"/>
      <c r="C199" s="188"/>
      <c r="D199" s="188"/>
      <c r="E199" s="188"/>
      <c r="F199" s="188"/>
      <c r="G199" s="188"/>
      <c r="H199" s="188"/>
      <c r="I199" s="188"/>
      <c r="J199" s="188"/>
      <c r="K199" s="189"/>
    </row>
    <row r="200" spans="2:11" customFormat="1" ht="21">
      <c r="B200" s="190"/>
      <c r="C200" s="314" t="s">
        <v>702</v>
      </c>
      <c r="D200" s="314"/>
      <c r="E200" s="314"/>
      <c r="F200" s="314"/>
      <c r="G200" s="314"/>
      <c r="H200" s="314"/>
      <c r="I200" s="314"/>
      <c r="J200" s="314"/>
      <c r="K200" s="191"/>
    </row>
    <row r="201" spans="2:11" customFormat="1" ht="25.5" customHeight="1">
      <c r="B201" s="190"/>
      <c r="C201" s="264" t="s">
        <v>703</v>
      </c>
      <c r="D201" s="264"/>
      <c r="E201" s="264"/>
      <c r="F201" s="264" t="s">
        <v>704</v>
      </c>
      <c r="G201" s="265"/>
      <c r="H201" s="317" t="s">
        <v>705</v>
      </c>
      <c r="I201" s="317"/>
      <c r="J201" s="317"/>
      <c r="K201" s="191"/>
    </row>
    <row r="202" spans="2:11" customFormat="1" ht="5.25" customHeight="1">
      <c r="B202" s="221"/>
      <c r="C202" s="216"/>
      <c r="D202" s="216"/>
      <c r="E202" s="216"/>
      <c r="F202" s="216"/>
      <c r="G202" s="240"/>
      <c r="H202" s="216"/>
      <c r="I202" s="216"/>
      <c r="J202" s="216"/>
      <c r="K202" s="242"/>
    </row>
    <row r="203" spans="2:11" customFormat="1" ht="15" customHeight="1">
      <c r="B203" s="221"/>
      <c r="C203" s="198" t="s">
        <v>695</v>
      </c>
      <c r="D203" s="198"/>
      <c r="E203" s="198"/>
      <c r="F203" s="219" t="s">
        <v>40</v>
      </c>
      <c r="G203" s="198"/>
      <c r="H203" s="318" t="s">
        <v>706</v>
      </c>
      <c r="I203" s="318"/>
      <c r="J203" s="318"/>
      <c r="K203" s="242"/>
    </row>
    <row r="204" spans="2:11" customFormat="1" ht="15" customHeight="1">
      <c r="B204" s="221"/>
      <c r="C204" s="198"/>
      <c r="D204" s="198"/>
      <c r="E204" s="198"/>
      <c r="F204" s="219" t="s">
        <v>41</v>
      </c>
      <c r="G204" s="198"/>
      <c r="H204" s="318" t="s">
        <v>707</v>
      </c>
      <c r="I204" s="318"/>
      <c r="J204" s="318"/>
      <c r="K204" s="242"/>
    </row>
    <row r="205" spans="2:11" customFormat="1" ht="15" customHeight="1">
      <c r="B205" s="221"/>
      <c r="C205" s="198"/>
      <c r="D205" s="198"/>
      <c r="E205" s="198"/>
      <c r="F205" s="219" t="s">
        <v>44</v>
      </c>
      <c r="G205" s="198"/>
      <c r="H205" s="318" t="s">
        <v>708</v>
      </c>
      <c r="I205" s="318"/>
      <c r="J205" s="318"/>
      <c r="K205" s="242"/>
    </row>
    <row r="206" spans="2:11" customFormat="1" ht="15" customHeight="1">
      <c r="B206" s="221"/>
      <c r="C206" s="198"/>
      <c r="D206" s="198"/>
      <c r="E206" s="198"/>
      <c r="F206" s="219" t="s">
        <v>42</v>
      </c>
      <c r="G206" s="198"/>
      <c r="H206" s="318" t="s">
        <v>709</v>
      </c>
      <c r="I206" s="318"/>
      <c r="J206" s="318"/>
      <c r="K206" s="242"/>
    </row>
    <row r="207" spans="2:11" customFormat="1" ht="15" customHeight="1">
      <c r="B207" s="221"/>
      <c r="C207" s="198"/>
      <c r="D207" s="198"/>
      <c r="E207" s="198"/>
      <c r="F207" s="219" t="s">
        <v>43</v>
      </c>
      <c r="G207" s="198"/>
      <c r="H207" s="318" t="s">
        <v>710</v>
      </c>
      <c r="I207" s="318"/>
      <c r="J207" s="318"/>
      <c r="K207" s="242"/>
    </row>
    <row r="208" spans="2:11" customFormat="1" ht="15" customHeight="1">
      <c r="B208" s="221"/>
      <c r="C208" s="198"/>
      <c r="D208" s="198"/>
      <c r="E208" s="198"/>
      <c r="F208" s="219"/>
      <c r="G208" s="198"/>
      <c r="H208" s="198"/>
      <c r="I208" s="198"/>
      <c r="J208" s="198"/>
      <c r="K208" s="242"/>
    </row>
    <row r="209" spans="2:11" customFormat="1" ht="15" customHeight="1">
      <c r="B209" s="221"/>
      <c r="C209" s="198" t="s">
        <v>649</v>
      </c>
      <c r="D209" s="198"/>
      <c r="E209" s="198"/>
      <c r="F209" s="219" t="s">
        <v>76</v>
      </c>
      <c r="G209" s="198"/>
      <c r="H209" s="318" t="s">
        <v>711</v>
      </c>
      <c r="I209" s="318"/>
      <c r="J209" s="318"/>
      <c r="K209" s="242"/>
    </row>
    <row r="210" spans="2:11" customFormat="1" ht="15" customHeight="1">
      <c r="B210" s="221"/>
      <c r="C210" s="198"/>
      <c r="D210" s="198"/>
      <c r="E210" s="198"/>
      <c r="F210" s="219" t="s">
        <v>546</v>
      </c>
      <c r="G210" s="198"/>
      <c r="H210" s="318" t="s">
        <v>547</v>
      </c>
      <c r="I210" s="318"/>
      <c r="J210" s="318"/>
      <c r="K210" s="242"/>
    </row>
    <row r="211" spans="2:11" customFormat="1" ht="15" customHeight="1">
      <c r="B211" s="221"/>
      <c r="C211" s="198"/>
      <c r="D211" s="198"/>
      <c r="E211" s="198"/>
      <c r="F211" s="219" t="s">
        <v>544</v>
      </c>
      <c r="G211" s="198"/>
      <c r="H211" s="318" t="s">
        <v>712</v>
      </c>
      <c r="I211" s="318"/>
      <c r="J211" s="318"/>
      <c r="K211" s="242"/>
    </row>
    <row r="212" spans="2:11" customFormat="1" ht="15" customHeight="1">
      <c r="B212" s="266"/>
      <c r="C212" s="198"/>
      <c r="D212" s="198"/>
      <c r="E212" s="198"/>
      <c r="F212" s="219" t="s">
        <v>83</v>
      </c>
      <c r="G212" s="255"/>
      <c r="H212" s="319" t="s">
        <v>84</v>
      </c>
      <c r="I212" s="319"/>
      <c r="J212" s="319"/>
      <c r="K212" s="267"/>
    </row>
    <row r="213" spans="2:11" customFormat="1" ht="15" customHeight="1">
      <c r="B213" s="266"/>
      <c r="C213" s="198"/>
      <c r="D213" s="198"/>
      <c r="E213" s="198"/>
      <c r="F213" s="219" t="s">
        <v>548</v>
      </c>
      <c r="G213" s="255"/>
      <c r="H213" s="319" t="s">
        <v>713</v>
      </c>
      <c r="I213" s="319"/>
      <c r="J213" s="319"/>
      <c r="K213" s="267"/>
    </row>
    <row r="214" spans="2:11" customFormat="1" ht="15" customHeight="1">
      <c r="B214" s="266"/>
      <c r="C214" s="198"/>
      <c r="D214" s="198"/>
      <c r="E214" s="198"/>
      <c r="F214" s="219"/>
      <c r="G214" s="255"/>
      <c r="H214" s="246"/>
      <c r="I214" s="246"/>
      <c r="J214" s="246"/>
      <c r="K214" s="267"/>
    </row>
    <row r="215" spans="2:11" customFormat="1" ht="15" customHeight="1">
      <c r="B215" s="266"/>
      <c r="C215" s="198" t="s">
        <v>673</v>
      </c>
      <c r="D215" s="198"/>
      <c r="E215" s="198"/>
      <c r="F215" s="219">
        <v>1</v>
      </c>
      <c r="G215" s="255"/>
      <c r="H215" s="319" t="s">
        <v>714</v>
      </c>
      <c r="I215" s="319"/>
      <c r="J215" s="319"/>
      <c r="K215" s="267"/>
    </row>
    <row r="216" spans="2:11" customFormat="1" ht="15" customHeight="1">
      <c r="B216" s="266"/>
      <c r="C216" s="198"/>
      <c r="D216" s="198"/>
      <c r="E216" s="198"/>
      <c r="F216" s="219">
        <v>2</v>
      </c>
      <c r="G216" s="255"/>
      <c r="H216" s="319" t="s">
        <v>715</v>
      </c>
      <c r="I216" s="319"/>
      <c r="J216" s="319"/>
      <c r="K216" s="267"/>
    </row>
    <row r="217" spans="2:11" customFormat="1" ht="15" customHeight="1">
      <c r="B217" s="266"/>
      <c r="C217" s="198"/>
      <c r="D217" s="198"/>
      <c r="E217" s="198"/>
      <c r="F217" s="219">
        <v>3</v>
      </c>
      <c r="G217" s="255"/>
      <c r="H217" s="319" t="s">
        <v>716</v>
      </c>
      <c r="I217" s="319"/>
      <c r="J217" s="319"/>
      <c r="K217" s="267"/>
    </row>
    <row r="218" spans="2:11" customFormat="1" ht="15" customHeight="1">
      <c r="B218" s="266"/>
      <c r="C218" s="198"/>
      <c r="D218" s="198"/>
      <c r="E218" s="198"/>
      <c r="F218" s="219">
        <v>4</v>
      </c>
      <c r="G218" s="255"/>
      <c r="H218" s="319" t="s">
        <v>717</v>
      </c>
      <c r="I218" s="319"/>
      <c r="J218" s="319"/>
      <c r="K218" s="267"/>
    </row>
    <row r="219" spans="2:11" customFormat="1" ht="12.75" customHeight="1">
      <c r="B219" s="268"/>
      <c r="C219" s="269"/>
      <c r="D219" s="269"/>
      <c r="E219" s="269"/>
      <c r="F219" s="269"/>
      <c r="G219" s="269"/>
      <c r="H219" s="269"/>
      <c r="I219" s="269"/>
      <c r="J219" s="269"/>
      <c r="K219" s="270"/>
    </row>
  </sheetData>
  <sheetProtection formatCells="0" formatColumns="0" formatRows="0" insertColumns="0" insertRows="0" insertHyperlinks="0" deleteColumns="0" deleteRows="0" sort="0" autoFilter="0" pivotTables="0"/>
  <mergeCells count="77">
    <mergeCell ref="H217:J217"/>
    <mergeCell ref="H218:J218"/>
    <mergeCell ref="H216:J216"/>
    <mergeCell ref="H213:J213"/>
    <mergeCell ref="H212:J212"/>
    <mergeCell ref="H206:J206"/>
    <mergeCell ref="H207:J207"/>
    <mergeCell ref="H209:J209"/>
    <mergeCell ref="H211:J211"/>
    <mergeCell ref="H215:J215"/>
    <mergeCell ref="H210:J210"/>
    <mergeCell ref="C200:J200"/>
    <mergeCell ref="H201:J201"/>
    <mergeCell ref="H203:J203"/>
    <mergeCell ref="H204:J204"/>
    <mergeCell ref="H205:J205"/>
    <mergeCell ref="C75:J75"/>
    <mergeCell ref="C102:J102"/>
    <mergeCell ref="C122:J122"/>
    <mergeCell ref="C147:J147"/>
    <mergeCell ref="C165:J165"/>
    <mergeCell ref="D66:J66"/>
    <mergeCell ref="D67:J67"/>
    <mergeCell ref="D68:J68"/>
    <mergeCell ref="D69:J69"/>
    <mergeCell ref="D70:J70"/>
    <mergeCell ref="D60:J60"/>
    <mergeCell ref="D61:J61"/>
    <mergeCell ref="D62:J62"/>
    <mergeCell ref="D63:J63"/>
    <mergeCell ref="D65:J65"/>
    <mergeCell ref="C54:J54"/>
    <mergeCell ref="C55:J55"/>
    <mergeCell ref="C57:J57"/>
    <mergeCell ref="D58:J58"/>
    <mergeCell ref="D59:J59"/>
    <mergeCell ref="F23:J23"/>
    <mergeCell ref="C25:J25"/>
    <mergeCell ref="C26:J26"/>
    <mergeCell ref="D27:J27"/>
    <mergeCell ref="D28:J28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D47:J47"/>
    <mergeCell ref="E48:J48"/>
    <mergeCell ref="E49:J49"/>
    <mergeCell ref="E50:J50"/>
    <mergeCell ref="D51:J51"/>
    <mergeCell ref="G41:J41"/>
    <mergeCell ref="G42:J42"/>
    <mergeCell ref="G43:J43"/>
    <mergeCell ref="G44:J44"/>
    <mergeCell ref="G45:J45"/>
    <mergeCell ref="G36:J36"/>
    <mergeCell ref="G37:J37"/>
    <mergeCell ref="G38:J38"/>
    <mergeCell ref="G39:J39"/>
    <mergeCell ref="G40:J40"/>
    <mergeCell ref="D30:J30"/>
    <mergeCell ref="D31:J31"/>
    <mergeCell ref="D33:J33"/>
    <mergeCell ref="D34:J34"/>
    <mergeCell ref="D35:J35"/>
  </mergeCells>
  <pageMargins left="0.59027779999999996" right="0.59027779999999996" top="0.59027779999999996" bottom="0.59027779999999996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9</vt:i4>
      </vt:variant>
    </vt:vector>
  </HeadingPairs>
  <TitlesOfParts>
    <vt:vector size="14" baseType="lpstr">
      <vt:lpstr>Rekapitulace stavby</vt:lpstr>
      <vt:lpstr>SO 01 - Schody oprava</vt:lpstr>
      <vt:lpstr>SO 02 - Železobetonové rá...</vt:lpstr>
      <vt:lpstr>VON - Vedlejší a ostatní ...</vt:lpstr>
      <vt:lpstr>Pokyny pro vyplnění</vt:lpstr>
      <vt:lpstr>'Rekapitulace stavby'!Názvy_tisku</vt:lpstr>
      <vt:lpstr>'SO 01 - Schody oprava'!Názvy_tisku</vt:lpstr>
      <vt:lpstr>'SO 02 - Železobetonové rá...'!Názvy_tisku</vt:lpstr>
      <vt:lpstr>'VON - Vedlejší a ostatní ...'!Názvy_tisku</vt:lpstr>
      <vt:lpstr>'Pokyny pro vyplnění'!Oblast_tisku</vt:lpstr>
      <vt:lpstr>'Rekapitulace stavby'!Oblast_tisku</vt:lpstr>
      <vt:lpstr>'SO 01 - Schody oprava'!Oblast_tisku</vt:lpstr>
      <vt:lpstr>'SO 02 - Železobetonové rá...'!Oblast_tisku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Kubíček Martin</dc:creator>
  <cp:lastModifiedBy>Tarancovová Linda</cp:lastModifiedBy>
  <cp:lastPrinted>2025-06-05T05:47:07Z</cp:lastPrinted>
  <dcterms:created xsi:type="dcterms:W3CDTF">2025-06-03T09:59:09Z</dcterms:created>
  <dcterms:modified xsi:type="dcterms:W3CDTF">2025-06-05T05:47:11Z</dcterms:modified>
</cp:coreProperties>
</file>